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crsorg-my.sharepoint.com/personal/desire_ehouman_crs_org/Documents/Desktop/2023-2024-CRS-CAYES-HAITI/INFRASTRUCTURE ECOLE/ANSE A VEAU/DOSSIER APPEL D'OFFRE RESTREINT DE ANSE A VEAU/"/>
    </mc:Choice>
  </mc:AlternateContent>
  <xr:revisionPtr revIDLastSave="141" documentId="8_{F9A31796-51A3-4350-8A80-3FC6E099A5C7}" xr6:coauthVersionLast="47" xr6:coauthVersionMax="47" xr10:uidLastSave="{4830A807-0337-485D-B88B-1A5EFB5D4007}"/>
  <bookViews>
    <workbookView xWindow="-110" yWindow="-110" windowWidth="19420" windowHeight="10300" firstSheet="1" activeTab="1" xr2:uid="{00000000-000D-0000-FFFF-FFFF00000000}"/>
  </bookViews>
  <sheets>
    <sheet name="SCHOOL CALENDAR" sheetId="5" state="hidden" r:id="rId1"/>
    <sheet name="Summary" sheetId="2" r:id="rId2"/>
    <sheet name="School BOQ  (Lot 1)" sheetId="1" r:id="rId3"/>
    <sheet name="Latrine BOQ (Lot 2)" sheetId="3" r:id="rId4"/>
    <sheet name="Travaux restant (Lot 3)" sheetId="6"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4" i="1" l="1"/>
  <c r="F51" i="3"/>
  <c r="F49" i="3"/>
  <c r="F75" i="1"/>
  <c r="E32" i="6"/>
  <c r="E30" i="6"/>
  <c r="F72" i="1"/>
  <c r="F69" i="1"/>
  <c r="C26" i="1"/>
  <c r="C68" i="1"/>
  <c r="C66" i="1"/>
  <c r="C40" i="1"/>
  <c r="C38" i="1"/>
  <c r="C14" i="6" l="1"/>
  <c r="C61" i="1"/>
  <c r="C19" i="6"/>
  <c r="F19" i="6" l="1"/>
  <c r="F20" i="6"/>
  <c r="F11" i="6" l="1"/>
  <c r="F26" i="6"/>
  <c r="F25" i="6"/>
  <c r="F24" i="6"/>
  <c r="F17" i="6"/>
  <c r="F14" i="6"/>
  <c r="C12" i="6"/>
  <c r="C11" i="6"/>
  <c r="F10" i="6"/>
  <c r="C9" i="6"/>
  <c r="C7" i="6"/>
  <c r="F7" i="6" l="1"/>
  <c r="F12" i="6"/>
  <c r="F9" i="6"/>
  <c r="F28" i="6" l="1"/>
  <c r="F30" i="6"/>
  <c r="F32" i="6"/>
  <c r="C19" i="1"/>
  <c r="C29" i="1"/>
  <c r="C28" i="1"/>
  <c r="F34" i="6" l="1"/>
  <c r="E11" i="2" s="1"/>
  <c r="F11" i="2" s="1"/>
  <c r="F68" i="1"/>
  <c r="F39" i="3"/>
  <c r="F17" i="3"/>
  <c r="F16" i="3"/>
  <c r="F15" i="3"/>
  <c r="F14" i="3"/>
  <c r="F13" i="3"/>
  <c r="C49" i="1"/>
  <c r="C48" i="1"/>
  <c r="C47" i="1"/>
  <c r="C46" i="1"/>
  <c r="C45" i="1"/>
  <c r="C44" i="1"/>
  <c r="C43" i="1"/>
  <c r="C42" i="1"/>
  <c r="C41" i="1"/>
  <c r="F53" i="1" l="1"/>
  <c r="C67" i="1"/>
  <c r="F67" i="1" l="1"/>
  <c r="F66" i="1"/>
  <c r="C58" i="1" l="1"/>
  <c r="C34" i="1"/>
  <c r="C52" i="1" s="1"/>
  <c r="C33" i="1"/>
  <c r="C27" i="1"/>
  <c r="C32" i="1"/>
  <c r="C18" i="1"/>
  <c r="F8" i="3"/>
  <c r="F11" i="1" l="1"/>
  <c r="C34" i="5" l="1"/>
  <c r="C42" i="5" s="1"/>
  <c r="C29" i="5"/>
  <c r="C19" i="5"/>
  <c r="F36" i="3" l="1"/>
  <c r="F14" i="1" l="1"/>
  <c r="F17" i="1"/>
  <c r="F43" i="3"/>
  <c r="F44" i="3"/>
  <c r="F45" i="3"/>
  <c r="F42" i="3"/>
  <c r="F31" i="3"/>
  <c r="F32" i="3"/>
  <c r="F33" i="3"/>
  <c r="F34" i="3"/>
  <c r="F35" i="3"/>
  <c r="F30" i="3"/>
  <c r="F26" i="3"/>
  <c r="F22" i="3"/>
  <c r="F23" i="3"/>
  <c r="F21" i="3"/>
  <c r="F20" i="3"/>
  <c r="F12" i="3"/>
  <c r="F9" i="3"/>
  <c r="F18" i="1"/>
  <c r="F13" i="1"/>
  <c r="F12" i="1"/>
  <c r="F64" i="1"/>
  <c r="F20" i="1"/>
  <c r="F21" i="1"/>
  <c r="F24" i="1"/>
  <c r="F25" i="1"/>
  <c r="F26" i="1"/>
  <c r="F27" i="1"/>
  <c r="F28" i="1"/>
  <c r="F32" i="1"/>
  <c r="F33" i="1"/>
  <c r="F37" i="1"/>
  <c r="F38" i="1"/>
  <c r="F39" i="1"/>
  <c r="F40" i="1"/>
  <c r="F41" i="1"/>
  <c r="F42" i="1"/>
  <c r="F43" i="1"/>
  <c r="F44" i="1"/>
  <c r="F45" i="1"/>
  <c r="F46" i="1"/>
  <c r="F47" i="1"/>
  <c r="F48" i="1"/>
  <c r="F49" i="1"/>
  <c r="F56" i="1"/>
  <c r="F57" i="1"/>
  <c r="F58" i="1"/>
  <c r="F61" i="1"/>
  <c r="F62" i="1"/>
  <c r="F63" i="1"/>
  <c r="F70" i="1"/>
  <c r="F50" i="1" l="1"/>
  <c r="F47" i="3"/>
  <c r="F53" i="3" l="1"/>
  <c r="F19" i="1" l="1"/>
  <c r="F29" i="1"/>
  <c r="F34" i="1"/>
  <c r="E10" i="2"/>
  <c r="F10" i="2" s="1"/>
  <c r="F52" i="1" l="1"/>
  <c r="F77" i="1" l="1"/>
  <c r="E9" i="2" s="1"/>
  <c r="F9" i="2" l="1"/>
  <c r="F13" i="2" s="1"/>
</calcChain>
</file>

<file path=xl/sharedStrings.xml><?xml version="1.0" encoding="utf-8"?>
<sst xmlns="http://schemas.openxmlformats.org/spreadsheetml/2006/main" count="360" uniqueCount="168">
  <si>
    <t>LOT 2: ECOLE PRESBYTERAL ANSE A VEAU</t>
  </si>
  <si>
    <t>SINGLE STOREY 6 CLASSROOMS BILL OF QUANTITIES</t>
  </si>
  <si>
    <t>A. BOQ using CRS Design</t>
  </si>
  <si>
    <t>Item No.</t>
  </si>
  <si>
    <t>Description</t>
  </si>
  <si>
    <t>Qty</t>
  </si>
  <si>
    <t>Unit</t>
  </si>
  <si>
    <t>Mois1</t>
  </si>
  <si>
    <t>Mois2</t>
  </si>
  <si>
    <t>Mois3</t>
  </si>
  <si>
    <t>Mois4</t>
  </si>
  <si>
    <t>Mois5</t>
  </si>
  <si>
    <t>Mois6</t>
  </si>
  <si>
    <t>Mois7</t>
  </si>
  <si>
    <t>S1</t>
  </si>
  <si>
    <t>S2</t>
  </si>
  <si>
    <t>S3</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</si>
  <si>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</si>
  <si>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</si>
  <si>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</si>
  <si>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</si>
  <si>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</si>
  <si>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</si>
  <si>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</si>
  <si>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</si>
  <si>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</si>
  <si>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</si>
  <si>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</si>
  <si>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</si>
  <si>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</si>
  <si>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</si>
  <si>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</si>
  <si>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</si>
  <si>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</si>
  <si>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</si>
  <si>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</si>
  <si>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</si>
  <si>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</si>
  <si>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</si>
  <si>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</si>
  <si>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</si>
  <si>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</si>
  <si>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General Requirements</t>
  </si>
  <si>
    <t>Mobilization &amp; Demobilization</t>
  </si>
  <si>
    <t>lot</t>
  </si>
  <si>
    <t>Temporary facilities, office &amp; storage</t>
  </si>
  <si>
    <t>Health and Safety</t>
  </si>
  <si>
    <t>Testing of Materials</t>
  </si>
  <si>
    <t>Earthworks</t>
  </si>
  <si>
    <t>Site layout</t>
  </si>
  <si>
    <t xml:space="preserve">Excavation </t>
  </si>
  <si>
    <t>m3</t>
  </si>
  <si>
    <t>Backfilling and compaction</t>
  </si>
  <si>
    <t>Demolition of rock, if applicable (if not applicable=0)</t>
  </si>
  <si>
    <t>Hauling and disposal of excess rubbles</t>
  </si>
  <si>
    <t>Concrete Works</t>
  </si>
  <si>
    <t>Foundation, concrete mix:1:2:3, this includes steel bars and forms</t>
  </si>
  <si>
    <t>Columns, concrete mix:1:2:3, this includes steel bars and forms</t>
  </si>
  <si>
    <t>Lintel Beams, concrete mix:1:2:3, this includes steel bars and forms</t>
  </si>
  <si>
    <t>Roof beam, concrete mix:1:2:3, this includes steel bars and forms</t>
  </si>
  <si>
    <t>Slab on grade (SOG), 125mm thk, concrete mix 1:2:4. This includes steel bars and formworks</t>
  </si>
  <si>
    <t>Power float direct cement finish for SOG</t>
  </si>
  <si>
    <t>m2</t>
  </si>
  <si>
    <t>Masonry Works</t>
  </si>
  <si>
    <t>Wall footing, concrete mix 1:2:3. This includes steel bars and formworks</t>
  </si>
  <si>
    <t>6" concrete hollow blocks (CHB) with D-10 vertical steel bars at 0.90m and D-10 horizontal bars at every 3 layers</t>
  </si>
  <si>
    <t>Plastering works, 20mm thk, class A, 1:3 cement sand ratio</t>
  </si>
  <si>
    <t>Roof works</t>
  </si>
  <si>
    <t>Roofing sheets, 3'x12' gauge 29</t>
  </si>
  <si>
    <t>pcs</t>
  </si>
  <si>
    <t>Umbrella Roof nail</t>
  </si>
  <si>
    <t>kg</t>
  </si>
  <si>
    <t>Roof insulation, 12mm thk  ACI insulationwith aluminum foil on one side</t>
  </si>
  <si>
    <t>Fabrication, assembly &amp; trusses installation</t>
  </si>
  <si>
    <t>Painting works, 3 coats of emulsion paint (submit sample for CRS Engineer approval)</t>
  </si>
  <si>
    <t>Doors and Windows</t>
  </si>
  <si>
    <t>Steel doors including locksets and hinges( double panel)</t>
  </si>
  <si>
    <t>sets</t>
  </si>
  <si>
    <t>Steel doors including locksets and hinges( single panel)</t>
  </si>
  <si>
    <t>Louver blocks (submit sample for CRS Engineer approval)</t>
  </si>
  <si>
    <t>Rain water harvesting system</t>
  </si>
  <si>
    <t>Roof gutter- (only at the back)</t>
  </si>
  <si>
    <t>lm</t>
  </si>
  <si>
    <t>4" diam PVC pipes including fittings</t>
  </si>
  <si>
    <t>Water storage tank 500 gals capacity including concrete base</t>
  </si>
  <si>
    <t>set</t>
  </si>
  <si>
    <t>Tap stand with 4 faucet, concrete base</t>
  </si>
  <si>
    <t>Soak pit including drainage from tapstand to soak pit</t>
  </si>
  <si>
    <t>Miscellaneous work ( any activities not listed above but needed to complete the work)</t>
  </si>
  <si>
    <t>VERIFICATION AND ERROR CORRECTION IF APLICABLE</t>
  </si>
  <si>
    <t>RECEPTION PROVISORY</t>
  </si>
  <si>
    <t>RECEPTION DEFINITIVE</t>
  </si>
  <si>
    <t xml:space="preserve">DEMOBILIZATION </t>
  </si>
  <si>
    <t>Lot</t>
  </si>
  <si>
    <t>Unit rate</t>
  </si>
  <si>
    <t>Amount</t>
  </si>
  <si>
    <t xml:space="preserve">One(1) storey 1 classrooms with 1 office </t>
  </si>
  <si>
    <t>Six (6) cubicles latrine with water storage and washing station</t>
  </si>
  <si>
    <t>Work remaining on the first four classrooms already built</t>
  </si>
  <si>
    <t>Total Cost</t>
  </si>
  <si>
    <t>2"x6"x16' top &amp; bottom chord &amp; rafters</t>
  </si>
  <si>
    <t>pc</t>
  </si>
  <si>
    <t>2"x6"x14' top and bottom chord</t>
  </si>
  <si>
    <t>2"x6"x12' top and bottom chord</t>
  </si>
  <si>
    <t>2"x6"x10' top and bottom chord</t>
  </si>
  <si>
    <t>2"x4"x16' web members</t>
  </si>
  <si>
    <t>2"x4"x14' web members &amp; purlins</t>
  </si>
  <si>
    <t>1/2"thk.x4'x8' gusset plate</t>
  </si>
  <si>
    <t>4" CWN</t>
  </si>
  <si>
    <t>3" CWN</t>
  </si>
  <si>
    <t>2" CWN</t>
  </si>
  <si>
    <t>-  Painting of Handrails at ramp, stair and hallway</t>
  </si>
  <si>
    <t>ml</t>
  </si>
  <si>
    <t xml:space="preserve">     Louver blocks (submit sample for CRS Engineer approval)</t>
  </si>
  <si>
    <t>Ramp, Stair</t>
  </si>
  <si>
    <t>Construction Handrails at ramp, stair and hallway</t>
  </si>
  <si>
    <t>Concrete walkway . Use 2 m width of walkway</t>
  </si>
  <si>
    <t>Walkway (2.00m wide) to be built from the main gate walking past the classroom and on to the toilet block.</t>
  </si>
  <si>
    <t>Main gate (4.5 m wide, demolish part of the existing fence, place two columns to hold the gate and connecting masonry wall)</t>
  </si>
  <si>
    <t>Sub-total cost (sum of item 1-9)</t>
  </si>
  <si>
    <t>Contingency cost (5% of sub-total cost)</t>
  </si>
  <si>
    <t>Contractor's overhead and profit (10% of sub-total cost)</t>
  </si>
  <si>
    <t>Six (6) Cubicles latrine with rain water harvesting and wash station</t>
  </si>
  <si>
    <t>Mobilization &amp; demobilization</t>
  </si>
  <si>
    <t>Site safety measures</t>
  </si>
  <si>
    <t>Sub-structure works</t>
  </si>
  <si>
    <t>Site Layout</t>
  </si>
  <si>
    <t>Excavation Septic tank, including backfilling, compaction &amp; removal of excess soil</t>
  </si>
  <si>
    <t>Footing, wall footing, columns, concrete, floor beams and floor slab mix:1:2:3 (fc'=3,000 psi), including steel bars and formworks</t>
  </si>
  <si>
    <t>CHB wall, 8" thk, 500 psi compresssive strength</t>
  </si>
  <si>
    <t>Cement plaster, 18mm thk 1:3 cement sand ratio</t>
  </si>
  <si>
    <t>Supply and installation of 4" diameter SCH40 PVC vent pipe with  4" cap and a wire screen at the end of the PVC.</t>
  </si>
  <si>
    <t>meters</t>
  </si>
  <si>
    <t>Superstructure (Above ground structure)</t>
  </si>
  <si>
    <t>6" thk CHB with D-10mm diam vertical bars @ 0.90m and D-10 horizontal bars @ every 3 layers</t>
  </si>
  <si>
    <t>Concrete works for columns, roof beam, lintels, concrete mix: 1:2:3 (fc'= 3000psi) including steel bars and formworks</t>
  </si>
  <si>
    <t>Wall plastering, 1:3 cement sand ratio, 18mm thk</t>
  </si>
  <si>
    <t>Construction of 2 disabled friendly cubicles at both end including floor mounted grab bar</t>
  </si>
  <si>
    <t>unit</t>
  </si>
  <si>
    <t>Roof Works</t>
  </si>
  <si>
    <t>2"x4" wood rafter achored to the wall, 2"x3" wood purlins, 1"x6" facia board, CGI gauge 29 roof sheets with roof umbrella nail, roof gutters all in accordance with the approved design drawings</t>
  </si>
  <si>
    <t>Note: all wood shall be termite protected</t>
  </si>
  <si>
    <t>Finishes</t>
  </si>
  <si>
    <t>Metal doors with metal door jambs, including complete accessories such as hinges, door locks(contractor shall submit shop drawing or catalog prior to purchase)</t>
  </si>
  <si>
    <t>Supply and installation of louver windows (submit sample of louver blocks for CRS Engineer approval)</t>
  </si>
  <si>
    <t>Painting works, 3 coats of weathercoat paint (seek CRS approval for the brand of paint and its color)</t>
  </si>
  <si>
    <t>Supply and installation of latrine seat (seek approval from CRS Engineer)</t>
  </si>
  <si>
    <t>Construction of disabled friendly ramps including handrail as per approved drawings</t>
  </si>
  <si>
    <t>Demarcation of doors indicating 3 for girls and 3 for boys (paint or other signage material)</t>
  </si>
  <si>
    <t>Installation of floor drains with scupper drain at the back directly discharging to soak pit</t>
  </si>
  <si>
    <t>Sanitary Drainage System</t>
  </si>
  <si>
    <t>Purchase and installation of toilets (CORONA type) and necessary accessories</t>
  </si>
  <si>
    <t>Rain water catchment system (water supply)</t>
  </si>
  <si>
    <t>Construction of handwashing station with concrete base as per design drawing</t>
  </si>
  <si>
    <t>Construction of concrete tank base and supply of 500 gals PVC tank</t>
  </si>
  <si>
    <t>Supply and installation of roof gutter with complete PVC pipes</t>
  </si>
  <si>
    <t>Soak away pit including drainage from washing station to soak pit</t>
  </si>
  <si>
    <t>Sub-total cost (sum of item 1-5)</t>
  </si>
  <si>
    <t>Contingency Cost (5% of sub-total cost)</t>
  </si>
  <si>
    <t xml:space="preserve">Total Cost </t>
  </si>
  <si>
    <t>Correction des travaux de finition</t>
  </si>
  <si>
    <t>a</t>
  </si>
  <si>
    <t>Correction et finition des claustras</t>
  </si>
  <si>
    <t>b</t>
  </si>
  <si>
    <t>Correction des pignons</t>
  </si>
  <si>
    <t>c</t>
  </si>
  <si>
    <t>Soudure general de la structure metallique du batiment I</t>
  </si>
  <si>
    <t>Sub-total cost (sum of item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</si>
</sst>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b/>
      <i/>
      <sz val="11"/>
      <color theme="1"/>
      <name val="Calibri"/>
      <family val="2"/>
      <scheme val="minor"/>
    </font>
    <font>
      <b/>
      <i/>
      <sz val="14"/>
      <color theme="1"/>
      <name val="Calibri"/>
      <family val="2"/>
      <scheme val="minor"/>
    </font>
    <font>
      <b/>
      <sz val="12"/>
      <color theme="1"/>
      <name val="Calibri"/>
      <family val="2"/>
      <scheme val="minor"/>
    </font>
    <font>
      <sz val="8"/>
      <name val="Calibri"/>
      <family val="2"/>
      <scheme val="minor"/>
    </font>
    <font>
      <sz val="9"/>
      <color theme="1"/>
      <name val="Calibri"/>
      <family val="2"/>
      <scheme val="minor"/>
    </font>
    <font>
      <sz val="8"/>
      <color theme="1"/>
      <name val="Calibri"/>
      <family val="2"/>
      <scheme val="minor"/>
    </font>
    <font>
      <b/>
      <sz val="9"/>
      <color theme="1"/>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sz val="10"/>
      <color rgb="FFFF0000"/>
      <name val="Calibri"/>
      <family val="2"/>
      <scheme val="minor"/>
    </font>
    <font>
      <sz val="11"/>
      <color rgb="FFFF0000"/>
      <name val="Calibri"/>
      <family val="2"/>
      <scheme val="minor"/>
    </font>
    <font>
      <sz val="10"/>
      <name val="Calibri"/>
      <family val="2"/>
      <scheme val="minor"/>
    </font>
    <font>
      <b/>
      <sz val="10"/>
      <color rgb="FF000000"/>
      <name val="Calibri"/>
      <family val="2"/>
      <scheme val="minor"/>
    </font>
    <font>
      <sz val="11"/>
      <name val="Calibri"/>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rgb="FFFFFF00"/>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medium">
        <color auto="1"/>
      </left>
      <right/>
      <top style="thin">
        <color auto="1"/>
      </top>
      <bottom style="thin">
        <color auto="1"/>
      </bottom>
      <diagonal/>
    </border>
  </borders>
  <cellStyleXfs count="1">
    <xf numFmtId="0" fontId="0" fillId="0" borderId="0"/>
  </cellStyleXfs>
  <cellXfs count="147">
    <xf numFmtId="0" fontId="0" fillId="0" borderId="0" xfId="0"/>
    <xf numFmtId="0" fontId="0" fillId="0" borderId="1" xfId="0" applyBorder="1" applyAlignment="1">
      <alignment horizontal="left" vertical="center"/>
    </xf>
    <xf numFmtId="0" fontId="0" fillId="0" borderId="1" xfId="0" applyBorder="1" applyAlignment="1">
      <alignment horizontal="center" vertical="center"/>
    </xf>
    <xf numFmtId="4" fontId="0" fillId="0" borderId="1" xfId="0" applyNumberFormat="1" applyBorder="1" applyAlignment="1">
      <alignment horizontal="right" vertical="center"/>
    </xf>
    <xf numFmtId="0" fontId="0" fillId="0" borderId="1" xfId="0" applyBorder="1" applyAlignment="1">
      <alignment horizontal="center"/>
    </xf>
    <xf numFmtId="0" fontId="0" fillId="0" borderId="1" xfId="0" applyBorder="1"/>
    <xf numFmtId="4" fontId="0" fillId="0" borderId="1" xfId="0" applyNumberFormat="1" applyBorder="1"/>
    <xf numFmtId="2" fontId="0" fillId="0" borderId="1" xfId="0" applyNumberFormat="1" applyBorder="1"/>
    <xf numFmtId="0" fontId="0" fillId="0" borderId="1" xfId="0" applyBorder="1" applyAlignment="1">
      <alignment horizontal="left" wrapText="1"/>
    </xf>
    <xf numFmtId="4" fontId="1" fillId="2" borderId="1" xfId="0" applyNumberFormat="1" applyFont="1" applyFill="1" applyBorder="1"/>
    <xf numFmtId="0" fontId="1" fillId="0" borderId="1" xfId="0" applyFont="1" applyBorder="1"/>
    <xf numFmtId="4" fontId="1" fillId="0" borderId="1" xfId="0" applyNumberFormat="1" applyFont="1" applyBorder="1"/>
    <xf numFmtId="0" fontId="1" fillId="0" borderId="0" xfId="0" applyFont="1"/>
    <xf numFmtId="0" fontId="0" fillId="0" borderId="1" xfId="0" applyBorder="1" applyAlignment="1">
      <alignment wrapText="1"/>
    </xf>
    <xf numFmtId="4" fontId="0" fillId="0" borderId="0" xfId="0" applyNumberFormat="1"/>
    <xf numFmtId="0" fontId="1" fillId="0" borderId="1" xfId="0" applyFont="1" applyBorder="1" applyAlignment="1">
      <alignment horizontal="center"/>
    </xf>
    <xf numFmtId="2" fontId="0" fillId="0" borderId="1" xfId="0" applyNumberFormat="1" applyBorder="1" applyAlignment="1">
      <alignment vertical="top"/>
    </xf>
    <xf numFmtId="0" fontId="0" fillId="4" borderId="1" xfId="0" applyFill="1" applyBorder="1"/>
    <xf numFmtId="2" fontId="0" fillId="4" borderId="1" xfId="0" applyNumberFormat="1" applyFill="1" applyBorder="1"/>
    <xf numFmtId="2" fontId="0" fillId="0" borderId="0" xfId="0" applyNumberFormat="1"/>
    <xf numFmtId="4" fontId="0" fillId="4" borderId="1" xfId="0" applyNumberFormat="1" applyFill="1" applyBorder="1"/>
    <xf numFmtId="0" fontId="1" fillId="0" borderId="1" xfId="0" applyFont="1" applyBorder="1" applyAlignment="1">
      <alignment horizontal="left" vertical="center"/>
    </xf>
    <xf numFmtId="4" fontId="1" fillId="0" borderId="1" xfId="0" applyNumberFormat="1" applyFont="1" applyBorder="1" applyAlignment="1">
      <alignment vertical="top"/>
    </xf>
    <xf numFmtId="0" fontId="1" fillId="0" borderId="1" xfId="0" applyFont="1" applyBorder="1" applyAlignment="1">
      <alignment horizontal="left" wrapText="1"/>
    </xf>
    <xf numFmtId="0" fontId="1" fillId="4" borderId="1" xfId="0" applyFont="1" applyFill="1" applyBorder="1"/>
    <xf numFmtId="0" fontId="4" fillId="0" borderId="0" xfId="0" applyFont="1"/>
    <xf numFmtId="0" fontId="1" fillId="0" borderId="3" xfId="0" applyFont="1" applyBorder="1" applyAlignment="1">
      <alignment horizontal="center"/>
    </xf>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2" fontId="1" fillId="0" borderId="5" xfId="0" applyNumberFormat="1" applyFont="1" applyBorder="1"/>
    <xf numFmtId="0" fontId="0" fillId="0" borderId="6" xfId="0" applyBorder="1" applyAlignment="1">
      <alignment horizontal="center" vertical="center"/>
    </xf>
    <xf numFmtId="0" fontId="0" fillId="0" borderId="7" xfId="0" applyBorder="1" applyAlignment="1">
      <alignment horizontal="center" vertical="center"/>
    </xf>
    <xf numFmtId="2" fontId="0" fillId="0" borderId="13" xfId="0" applyNumberFormat="1" applyBorder="1"/>
    <xf numFmtId="4" fontId="0" fillId="0" borderId="14" xfId="0" applyNumberFormat="1" applyBorder="1" applyAlignment="1">
      <alignment horizontal="left" vertical="center"/>
    </xf>
    <xf numFmtId="4" fontId="0" fillId="0" borderId="14" xfId="0" applyNumberFormat="1" applyBorder="1"/>
    <xf numFmtId="2" fontId="1" fillId="0" borderId="13" xfId="0" applyNumberFormat="1" applyFont="1" applyBorder="1"/>
    <xf numFmtId="2" fontId="1" fillId="0" borderId="13" xfId="0" applyNumberFormat="1" applyFont="1" applyBorder="1" applyAlignment="1">
      <alignment vertical="top"/>
    </xf>
    <xf numFmtId="2" fontId="1" fillId="2" borderId="13" xfId="0" applyNumberFormat="1" applyFont="1" applyFill="1" applyBorder="1"/>
    <xf numFmtId="4" fontId="1" fillId="2" borderId="14" xfId="0" applyNumberFormat="1" applyFont="1" applyFill="1" applyBorder="1"/>
    <xf numFmtId="0" fontId="7" fillId="0" borderId="0" xfId="0" applyFont="1"/>
    <xf numFmtId="0" fontId="7" fillId="0" borderId="8" xfId="0" applyFont="1" applyBorder="1"/>
    <xf numFmtId="0" fontId="7" fillId="5" borderId="5" xfId="0" applyFont="1" applyFill="1" applyBorder="1"/>
    <xf numFmtId="0" fontId="7" fillId="5" borderId="6" xfId="0" quotePrefix="1" applyFont="1" applyFill="1" applyBorder="1"/>
    <xf numFmtId="0" fontId="7" fillId="5" borderId="6" xfId="0" applyFont="1" applyFill="1" applyBorder="1"/>
    <xf numFmtId="0" fontId="7" fillId="5" borderId="7" xfId="0" applyFont="1" applyFill="1" applyBorder="1"/>
    <xf numFmtId="0" fontId="7" fillId="0" borderId="5" xfId="0" applyFont="1" applyBorder="1"/>
    <xf numFmtId="0" fontId="7" fillId="0" borderId="6" xfId="0" quotePrefix="1" applyFont="1" applyBorder="1"/>
    <xf numFmtId="0" fontId="7" fillId="0" borderId="6" xfId="0" applyFont="1" applyBorder="1"/>
    <xf numFmtId="0" fontId="7" fillId="0" borderId="7" xfId="0" applyFont="1" applyBorder="1"/>
    <xf numFmtId="0" fontId="7" fillId="5" borderId="13" xfId="0" applyFont="1" applyFill="1" applyBorder="1"/>
    <xf numFmtId="0" fontId="7" fillId="5" borderId="1" xfId="0" quotePrefix="1" applyFont="1" applyFill="1" applyBorder="1"/>
    <xf numFmtId="0" fontId="7" fillId="0" borderId="1" xfId="0" applyFont="1" applyBorder="1"/>
    <xf numFmtId="0" fontId="7" fillId="0" borderId="14" xfId="0" applyFont="1" applyBorder="1"/>
    <xf numFmtId="0" fontId="7" fillId="0" borderId="13" xfId="0" applyFont="1" applyBorder="1"/>
    <xf numFmtId="0" fontId="7" fillId="0" borderId="1" xfId="0" quotePrefix="1" applyFont="1" applyBorder="1"/>
    <xf numFmtId="0" fontId="7" fillId="5" borderId="1" xfId="0" applyFont="1" applyFill="1" applyBorder="1"/>
    <xf numFmtId="0" fontId="7" fillId="5" borderId="14" xfId="0" applyFont="1" applyFill="1" applyBorder="1"/>
    <xf numFmtId="0" fontId="7" fillId="3" borderId="1" xfId="0" applyFont="1" applyFill="1" applyBorder="1"/>
    <xf numFmtId="0" fontId="7" fillId="0" borderId="9" xfId="0" applyFont="1" applyBorder="1"/>
    <xf numFmtId="0" fontId="7" fillId="0" borderId="10" xfId="0" applyFont="1" applyBorder="1"/>
    <xf numFmtId="0" fontId="6" fillId="0" borderId="0" xfId="0" applyFont="1" applyAlignment="1">
      <alignment wrapText="1"/>
    </xf>
    <xf numFmtId="0" fontId="8" fillId="0" borderId="0" xfId="0" applyFont="1" applyAlignment="1">
      <alignment wrapText="1"/>
    </xf>
    <xf numFmtId="0" fontId="8" fillId="0" borderId="1" xfId="0" applyFont="1" applyBorder="1" applyAlignment="1">
      <alignment horizontal="center" wrapText="1"/>
    </xf>
    <xf numFmtId="0" fontId="6" fillId="0" borderId="11" xfId="0" applyFont="1" applyBorder="1" applyAlignment="1">
      <alignment wrapText="1"/>
    </xf>
    <xf numFmtId="0" fontId="8" fillId="0" borderId="6"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wrapText="1"/>
    </xf>
    <xf numFmtId="0" fontId="8" fillId="0" borderId="1" xfId="0" applyFont="1" applyBorder="1" applyAlignment="1">
      <alignment wrapText="1"/>
    </xf>
    <xf numFmtId="0" fontId="6" fillId="3" borderId="1" xfId="0" applyFont="1" applyFill="1" applyBorder="1" applyAlignment="1">
      <alignment wrapText="1"/>
    </xf>
    <xf numFmtId="0" fontId="8" fillId="0" borderId="1" xfId="0" applyFont="1" applyBorder="1" applyAlignment="1">
      <alignment horizontal="left" wrapText="1"/>
    </xf>
    <xf numFmtId="0" fontId="8" fillId="2" borderId="1" xfId="0" applyFont="1" applyFill="1" applyBorder="1" applyAlignment="1">
      <alignment horizontal="right" wrapText="1"/>
    </xf>
    <xf numFmtId="0" fontId="6" fillId="0" borderId="9" xfId="0" applyFont="1" applyBorder="1" applyAlignment="1">
      <alignment wrapText="1"/>
    </xf>
    <xf numFmtId="0" fontId="9" fillId="0" borderId="0" xfId="0" applyFont="1"/>
    <xf numFmtId="0" fontId="10" fillId="0" borderId="1" xfId="0" applyFont="1" applyBorder="1" applyAlignment="1">
      <alignment horizontal="center"/>
    </xf>
    <xf numFmtId="0" fontId="9" fillId="0" borderId="1" xfId="0" applyFont="1" applyBorder="1"/>
    <xf numFmtId="4" fontId="9" fillId="0" borderId="1" xfId="0" applyNumberFormat="1" applyFont="1" applyBorder="1"/>
    <xf numFmtId="0" fontId="6" fillId="0" borderId="0" xfId="0" applyFont="1"/>
    <xf numFmtId="0" fontId="10" fillId="0" borderId="0" xfId="0" applyFont="1"/>
    <xf numFmtId="0" fontId="10" fillId="0" borderId="1" xfId="0" applyFont="1" applyBorder="1" applyAlignment="1">
      <alignment horizontal="left" vertical="center"/>
    </xf>
    <xf numFmtId="0" fontId="9" fillId="0" borderId="1" xfId="0" applyFont="1" applyBorder="1" applyAlignment="1">
      <alignment horizontal="left" vertical="center"/>
    </xf>
    <xf numFmtId="0" fontId="10" fillId="0" borderId="1" xfId="0" applyFont="1" applyBorder="1"/>
    <xf numFmtId="0" fontId="9" fillId="3" borderId="1" xfId="0" applyFont="1" applyFill="1" applyBorder="1" applyAlignment="1">
      <alignment wrapText="1"/>
    </xf>
    <xf numFmtId="0" fontId="9" fillId="0" borderId="1" xfId="0" applyFont="1" applyBorder="1" applyAlignment="1">
      <alignment wrapText="1"/>
    </xf>
    <xf numFmtId="4" fontId="9" fillId="3" borderId="1" xfId="0" applyNumberFormat="1" applyFont="1" applyFill="1" applyBorder="1"/>
    <xf numFmtId="0" fontId="10" fillId="0" borderId="1" xfId="0" applyFont="1" applyBorder="1" applyAlignment="1">
      <alignment wrapText="1"/>
    </xf>
    <xf numFmtId="0" fontId="10" fillId="0" borderId="1" xfId="0" applyFont="1" applyBorder="1" applyAlignment="1">
      <alignment horizontal="left" wrapText="1"/>
    </xf>
    <xf numFmtId="4" fontId="10" fillId="0" borderId="1" xfId="0" applyNumberFormat="1" applyFont="1" applyBorder="1"/>
    <xf numFmtId="0" fontId="9" fillId="0" borderId="1" xfId="0" applyFont="1" applyBorder="1" applyAlignment="1">
      <alignment horizontal="right"/>
    </xf>
    <xf numFmtId="0" fontId="10" fillId="0" borderId="1" xfId="0" applyFont="1" applyBorder="1" applyAlignment="1">
      <alignment horizontal="left"/>
    </xf>
    <xf numFmtId="0" fontId="9" fillId="0" borderId="4" xfId="0" applyFont="1" applyBorder="1"/>
    <xf numFmtId="0" fontId="10" fillId="0" borderId="13" xfId="0" applyFont="1" applyBorder="1" applyAlignment="1">
      <alignment horizontal="center"/>
    </xf>
    <xf numFmtId="0" fontId="9" fillId="0" borderId="13" xfId="0" applyFont="1" applyBorder="1"/>
    <xf numFmtId="2" fontId="10" fillId="0" borderId="13" xfId="0" applyNumberFormat="1" applyFont="1" applyBorder="1"/>
    <xf numFmtId="2" fontId="9" fillId="0" borderId="13" xfId="0" applyNumberFormat="1" applyFont="1" applyBorder="1"/>
    <xf numFmtId="2" fontId="10" fillId="0" borderId="13" xfId="0" applyNumberFormat="1" applyFont="1" applyBorder="1" applyAlignment="1">
      <alignment vertical="top"/>
    </xf>
    <xf numFmtId="2" fontId="9" fillId="0" borderId="15" xfId="0" applyNumberFormat="1" applyFont="1" applyBorder="1"/>
    <xf numFmtId="0" fontId="9" fillId="0" borderId="11" xfId="0" applyFont="1" applyBorder="1"/>
    <xf numFmtId="4" fontId="9" fillId="0" borderId="11" xfId="0" applyNumberFormat="1" applyFont="1" applyBorder="1"/>
    <xf numFmtId="4" fontId="12" fillId="0" borderId="1" xfId="0" applyNumberFormat="1" applyFont="1" applyBorder="1"/>
    <xf numFmtId="4" fontId="14" fillId="0" borderId="1" xfId="0" applyNumberFormat="1" applyFont="1" applyBorder="1"/>
    <xf numFmtId="3" fontId="9" fillId="0" borderId="1" xfId="0" applyNumberFormat="1" applyFont="1" applyBorder="1"/>
    <xf numFmtId="2" fontId="10" fillId="6" borderId="5" xfId="0" applyNumberFormat="1" applyFont="1" applyFill="1" applyBorder="1"/>
    <xf numFmtId="0" fontId="10" fillId="6" borderId="6" xfId="0" applyFont="1" applyFill="1" applyBorder="1" applyAlignment="1">
      <alignment horizontal="right"/>
    </xf>
    <xf numFmtId="4" fontId="10" fillId="6" borderId="6" xfId="0" applyNumberFormat="1" applyFont="1" applyFill="1" applyBorder="1"/>
    <xf numFmtId="4" fontId="13" fillId="0" borderId="1" xfId="0" applyNumberFormat="1" applyFont="1" applyBorder="1"/>
    <xf numFmtId="4" fontId="13" fillId="0" borderId="2" xfId="0" applyNumberFormat="1" applyFont="1" applyBorder="1"/>
    <xf numFmtId="0" fontId="13" fillId="0" borderId="1" xfId="0" quotePrefix="1" applyFont="1" applyBorder="1" applyAlignment="1">
      <alignment wrapText="1"/>
    </xf>
    <xf numFmtId="0" fontId="12" fillId="0" borderId="1" xfId="0" quotePrefix="1" applyFont="1" applyBorder="1" applyAlignment="1">
      <alignment wrapText="1"/>
    </xf>
    <xf numFmtId="4" fontId="9" fillId="0" borderId="0" xfId="0" applyNumberFormat="1" applyFont="1"/>
    <xf numFmtId="0" fontId="15" fillId="0" borderId="0" xfId="0" applyFont="1" applyAlignment="1">
      <alignment wrapText="1"/>
    </xf>
    <xf numFmtId="0" fontId="12" fillId="0" borderId="1" xfId="0" applyFont="1" applyBorder="1" applyAlignment="1">
      <alignment wrapText="1"/>
    </xf>
    <xf numFmtId="4" fontId="6" fillId="0" borderId="0" xfId="0" applyNumberFormat="1" applyFont="1"/>
    <xf numFmtId="0" fontId="14" fillId="0" borderId="1" xfId="0" applyFont="1" applyBorder="1" applyAlignment="1">
      <alignment horizontal="center" vertical="center"/>
    </xf>
    <xf numFmtId="0" fontId="14" fillId="0" borderId="1" xfId="0" applyFont="1" applyBorder="1"/>
    <xf numFmtId="4" fontId="14" fillId="0" borderId="1" xfId="0" applyNumberFormat="1" applyFont="1" applyBorder="1" applyAlignment="1">
      <alignment horizontal="right" vertical="center"/>
    </xf>
    <xf numFmtId="4" fontId="14" fillId="0" borderId="1" xfId="0" applyNumberFormat="1" applyFont="1" applyBorder="1" applyAlignment="1">
      <alignment horizontal="left" vertical="center"/>
    </xf>
    <xf numFmtId="0" fontId="10" fillId="0" borderId="1" xfId="0" applyFont="1" applyBorder="1" applyAlignment="1">
      <alignment horizontal="right"/>
    </xf>
    <xf numFmtId="0" fontId="12" fillId="0" borderId="1" xfId="0" applyFont="1" applyBorder="1"/>
    <xf numFmtId="0" fontId="6" fillId="0" borderId="16" xfId="0" applyFont="1" applyBorder="1"/>
    <xf numFmtId="0" fontId="9" fillId="0" borderId="17" xfId="0" applyFont="1" applyBorder="1"/>
    <xf numFmtId="0" fontId="9" fillId="0" borderId="18" xfId="0" applyFont="1" applyBorder="1"/>
    <xf numFmtId="0" fontId="10" fillId="0" borderId="18" xfId="0" applyFont="1" applyBorder="1"/>
    <xf numFmtId="0" fontId="10" fillId="0" borderId="4" xfId="0" applyFont="1" applyBorder="1"/>
    <xf numFmtId="0" fontId="9" fillId="0" borderId="19" xfId="0" applyFont="1" applyBorder="1"/>
    <xf numFmtId="4" fontId="16" fillId="0" borderId="1" xfId="0" applyNumberFormat="1" applyFont="1" applyBorder="1" applyAlignment="1">
      <alignment horizontal="right" vertical="center"/>
    </xf>
    <xf numFmtId="4" fontId="16" fillId="0" borderId="1" xfId="0" applyNumberFormat="1" applyFont="1" applyBorder="1" applyAlignment="1">
      <alignment horizontal="left" vertical="center"/>
    </xf>
    <xf numFmtId="4" fontId="16" fillId="0" borderId="1" xfId="0" applyNumberFormat="1" applyFont="1" applyBorder="1"/>
    <xf numFmtId="2" fontId="10" fillId="0" borderId="20" xfId="0" applyNumberFormat="1" applyFont="1" applyBorder="1"/>
    <xf numFmtId="4" fontId="0" fillId="0" borderId="1" xfId="0" applyNumberFormat="1" applyBorder="1" applyAlignment="1">
      <alignment horizontal="left" vertical="center"/>
    </xf>
    <xf numFmtId="2" fontId="9" fillId="0" borderId="20" xfId="0" applyNumberFormat="1" applyFont="1" applyBorder="1"/>
    <xf numFmtId="4" fontId="0" fillId="0" borderId="1" xfId="0" applyNumberFormat="1" applyBorder="1" applyAlignment="1">
      <alignment horizontal="right"/>
    </xf>
    <xf numFmtId="4" fontId="0" fillId="3" borderId="1" xfId="0" applyNumberFormat="1" applyFill="1" applyBorder="1"/>
    <xf numFmtId="3" fontId="0" fillId="0" borderId="1" xfId="0" applyNumberFormat="1" applyBorder="1"/>
    <xf numFmtId="0" fontId="12" fillId="0" borderId="21" xfId="0" applyFont="1" applyBorder="1" applyAlignment="1">
      <alignment wrapText="1"/>
    </xf>
    <xf numFmtId="2" fontId="9" fillId="0" borderId="22" xfId="0" applyNumberFormat="1" applyFont="1" applyBorder="1"/>
    <xf numFmtId="4" fontId="12" fillId="0" borderId="20" xfId="0" applyNumberFormat="1" applyFont="1" applyBorder="1"/>
    <xf numFmtId="0" fontId="10" fillId="0" borderId="2" xfId="0" applyFont="1" applyBorder="1" applyAlignment="1">
      <alignment horizontal="left" wrapText="1"/>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2" fillId="0" borderId="0" xfId="0" applyFont="1" applyAlignment="1">
      <alignment horizontal="center"/>
    </xf>
    <xf numFmtId="0" fontId="11" fillId="0" borderId="0" xfId="0" applyFont="1" applyAlignment="1">
      <alignment horizontal="center"/>
    </xf>
    <xf numFmtId="0" fontId="3" fillId="0" borderId="0" xfId="0" applyFont="1" applyAlignment="1">
      <alignment horizontal="center" wrapText="1"/>
    </xf>
    <xf numFmtId="0" fontId="12" fillId="0" borderId="0" xfId="0" applyFont="1" applyAlignment="1">
      <alignment vertical="center" wrapText="1"/>
    </xf>
  </cellXfs>
  <cellStyles count="1">
    <cellStyle name="Normal" xfId="0" builtinId="0"/>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4</xdr:col>
      <xdr:colOff>76200</xdr:colOff>
      <xdr:row>1</xdr:row>
      <xdr:rowOff>31750</xdr:rowOff>
    </xdr:from>
    <xdr:to>
      <xdr:col>31</xdr:col>
      <xdr:colOff>234950</xdr:colOff>
      <xdr:row>6</xdr:row>
      <xdr:rowOff>114300</xdr:rowOff>
    </xdr:to>
    <xdr:sp macro="" textlink="">
      <xdr:nvSpPr>
        <xdr:cNvPr id="2" name="Rectangle 1">
          <a:extLst>
            <a:ext uri="{FF2B5EF4-FFF2-40B4-BE49-F238E27FC236}">
              <a16:creationId xmlns:a16="http://schemas.microsoft.com/office/drawing/2014/main" id="{67BAC493-C603-009E-877D-6DDC0ED6918E}"/>
            </a:ext>
          </a:extLst>
        </xdr:cNvPr>
        <xdr:cNvSpPr/>
      </xdr:nvSpPr>
      <xdr:spPr>
        <a:xfrm>
          <a:off x="4768850" y="215900"/>
          <a:ext cx="7016750" cy="1016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cene3d>
            <a:camera prst="orthographicFront"/>
            <a:lightRig rig="soft" dir="t">
              <a:rot lat="0" lon="0" rev="15600000"/>
            </a:lightRig>
          </a:scene3d>
          <a:sp3d extrusionH="57150" prstMaterial="softEdge">
            <a:bevelT w="25400" h="38100"/>
          </a:sp3d>
        </a:bodyPr>
        <a:lstStyle/>
        <a:p>
          <a:pPr algn="ctr"/>
          <a:r>
            <a:rPr lang="en-US" sz="2000" b="1" cap="none" spc="0">
              <a:ln/>
              <a:solidFill>
                <a:schemeClr val="accent4"/>
              </a:solidFill>
              <a:effectLst/>
            </a:rPr>
            <a:t>SCHOOL CALENDAR CONSTRUCTION </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F59"/>
  <sheetViews>
    <sheetView topLeftCell="A42" zoomScale="124" zoomScaleNormal="124" workbookViewId="0">
      <selection activeCell="A10" sqref="A10:B11"/>
    </sheetView>
  </sheetViews>
  <sheetFormatPr defaultColWidth="8.7265625" defaultRowHeight="14.5" x14ac:dyDescent="0.35"/>
  <cols>
    <col min="1" max="1" width="4.54296875" customWidth="1"/>
    <col min="2" max="2" width="27.54296875" style="63" customWidth="1"/>
    <col min="3" max="3" width="7.7265625" customWidth="1"/>
    <col min="4" max="4" width="8.26953125" customWidth="1"/>
    <col min="5" max="32" width="2.54296875" style="42" customWidth="1"/>
  </cols>
  <sheetData>
    <row r="2" spans="1:32" ht="15.5" x14ac:dyDescent="0.35">
      <c r="A2" s="25" t="s">
        <v>0</v>
      </c>
    </row>
    <row r="4" spans="1:32" x14ac:dyDescent="0.35">
      <c r="A4" s="143" t="s">
        <v>1</v>
      </c>
      <c r="B4" s="143"/>
      <c r="C4" s="143"/>
      <c r="D4" s="143"/>
    </row>
    <row r="6" spans="1:32" x14ac:dyDescent="0.35">
      <c r="A6" s="12" t="s">
        <v>2</v>
      </c>
      <c r="B6" s="64"/>
    </row>
    <row r="7" spans="1:32" ht="15" thickBot="1" x14ac:dyDescent="0.4"/>
    <row r="8" spans="1:32" x14ac:dyDescent="0.35">
      <c r="A8" s="15" t="s">
        <v>3</v>
      </c>
      <c r="B8" s="65" t="s">
        <v>4</v>
      </c>
      <c r="C8" s="15" t="s">
        <v>5</v>
      </c>
      <c r="D8" s="26" t="s">
        <v>6</v>
      </c>
      <c r="E8" s="140" t="s">
        <v>7</v>
      </c>
      <c r="F8" s="141"/>
      <c r="G8" s="141"/>
      <c r="H8" s="142"/>
      <c r="I8" s="140" t="s">
        <v>8</v>
      </c>
      <c r="J8" s="141"/>
      <c r="K8" s="141"/>
      <c r="L8" s="142"/>
      <c r="M8" s="140" t="s">
        <v>9</v>
      </c>
      <c r="N8" s="141"/>
      <c r="O8" s="141"/>
      <c r="P8" s="142"/>
      <c r="Q8" s="140" t="s">
        <v>10</v>
      </c>
      <c r="R8" s="141"/>
      <c r="S8" s="141"/>
      <c r="T8" s="142"/>
      <c r="U8" s="140" t="s">
        <v>11</v>
      </c>
      <c r="V8" s="141"/>
      <c r="W8" s="141"/>
      <c r="X8" s="142"/>
      <c r="Y8" s="140" t="s">
        <v>12</v>
      </c>
      <c r="Z8" s="141"/>
      <c r="AA8" s="141"/>
      <c r="AB8" s="142"/>
      <c r="AC8" s="140" t="s">
        <v>13</v>
      </c>
      <c r="AD8" s="141"/>
      <c r="AE8" s="141"/>
      <c r="AF8" s="142"/>
    </row>
    <row r="9" spans="1:32" ht="15" thickBot="1" x14ac:dyDescent="0.4">
      <c r="A9" s="30"/>
      <c r="B9" s="66"/>
      <c r="C9" s="30"/>
      <c r="D9" s="31"/>
      <c r="E9" s="43" t="s">
        <v>14</v>
      </c>
      <c r="F9" s="43" t="s">
        <v>15</v>
      </c>
      <c r="G9" s="43" t="s">
        <v>16</v>
      </c>
      <c r="H9" s="43" t="s">
        <v>17</v>
      </c>
      <c r="I9" s="43" t="s">
        <v>18</v>
      </c>
      <c r="J9" s="43" t="s">
        <v>19</v>
      </c>
      <c r="K9" s="43" t="s">
        <v>20</v>
      </c>
      <c r="L9" s="43" t="s">
        <v>21</v>
      </c>
      <c r="M9" s="43" t="s">
        <v>22</v>
      </c>
      <c r="N9" s="43" t="s">
        <v>23</v>
      </c>
      <c r="O9" s="43" t="s">
        <v>24</v>
      </c>
      <c r="P9" s="43" t="s">
        <v>25</v>
      </c>
      <c r="Q9" s="43" t="s">
        <v>26</v>
      </c>
      <c r="R9" s="43" t="s">
        <v>27</v>
      </c>
      <c r="S9" s="43" t="s">
        <v>28</v>
      </c>
      <c r="T9" s="43" t="s">
        <v>29</v>
      </c>
      <c r="U9" s="43" t="s">
        <v>30</v>
      </c>
      <c r="V9" s="43" t="s">
        <v>31</v>
      </c>
      <c r="W9" s="43" t="s">
        <v>32</v>
      </c>
      <c r="X9" s="43" t="s">
        <v>33</v>
      </c>
      <c r="Y9" s="43" t="s">
        <v>34</v>
      </c>
      <c r="Z9" s="43" t="s">
        <v>35</v>
      </c>
      <c r="AA9" s="43" t="s">
        <v>36</v>
      </c>
      <c r="AB9" s="43" t="s">
        <v>37</v>
      </c>
      <c r="AC9" s="43" t="s">
        <v>38</v>
      </c>
      <c r="AD9" s="43" t="s">
        <v>39</v>
      </c>
      <c r="AE9" s="43" t="s">
        <v>40</v>
      </c>
      <c r="AF9" s="43" t="s">
        <v>41</v>
      </c>
    </row>
    <row r="10" spans="1:32" x14ac:dyDescent="0.35">
      <c r="A10" s="32">
        <v>1</v>
      </c>
      <c r="B10" s="67" t="s">
        <v>42</v>
      </c>
      <c r="C10" s="33"/>
      <c r="D10" s="34"/>
      <c r="E10" s="44"/>
      <c r="F10" s="45"/>
      <c r="G10" s="46"/>
      <c r="H10" s="47"/>
      <c r="I10" s="48"/>
      <c r="J10" s="49"/>
      <c r="K10" s="50"/>
      <c r="L10" s="51"/>
      <c r="M10" s="48"/>
      <c r="N10" s="49"/>
      <c r="O10" s="50"/>
      <c r="P10" s="51"/>
      <c r="Q10" s="48"/>
      <c r="R10" s="49"/>
      <c r="S10" s="50"/>
      <c r="T10" s="51"/>
      <c r="U10" s="48"/>
      <c r="V10" s="49"/>
      <c r="W10" s="50"/>
      <c r="X10" s="51"/>
      <c r="Y10" s="48"/>
      <c r="Z10" s="49"/>
      <c r="AA10" s="50"/>
      <c r="AB10" s="51"/>
      <c r="AC10" s="48"/>
      <c r="AD10" s="49"/>
      <c r="AE10" s="50"/>
      <c r="AF10" s="51"/>
    </row>
    <row r="11" spans="1:32" x14ac:dyDescent="0.35">
      <c r="A11" s="35"/>
      <c r="B11" s="68" t="s">
        <v>43</v>
      </c>
      <c r="C11" s="3">
        <v>1</v>
      </c>
      <c r="D11" s="36" t="s">
        <v>44</v>
      </c>
      <c r="E11" s="52"/>
      <c r="F11" s="53"/>
      <c r="G11" s="54"/>
      <c r="H11" s="55"/>
      <c r="I11" s="56"/>
      <c r="J11" s="57"/>
      <c r="K11" s="54"/>
      <c r="L11" s="55"/>
      <c r="M11" s="56"/>
      <c r="N11" s="57"/>
      <c r="O11" s="54"/>
      <c r="P11" s="55"/>
      <c r="Q11" s="56"/>
      <c r="R11" s="57"/>
      <c r="S11" s="54"/>
      <c r="T11" s="55"/>
      <c r="U11" s="56"/>
      <c r="V11" s="57"/>
      <c r="W11" s="54"/>
      <c r="X11" s="55"/>
      <c r="Y11" s="56"/>
      <c r="Z11" s="57"/>
      <c r="AA11" s="54"/>
      <c r="AB11" s="55"/>
      <c r="AC11" s="56"/>
      <c r="AD11" s="57"/>
      <c r="AE11" s="54"/>
      <c r="AF11" s="55"/>
    </row>
    <row r="12" spans="1:32" x14ac:dyDescent="0.35">
      <c r="A12" s="35"/>
      <c r="B12" s="68" t="s">
        <v>45</v>
      </c>
      <c r="C12" s="3">
        <v>1</v>
      </c>
      <c r="D12" s="36" t="s">
        <v>44</v>
      </c>
      <c r="E12" s="52"/>
      <c r="F12" s="53"/>
      <c r="G12" s="54"/>
      <c r="H12" s="55"/>
      <c r="I12" s="56"/>
      <c r="J12" s="57"/>
      <c r="K12" s="54"/>
      <c r="L12" s="55"/>
      <c r="M12" s="56"/>
      <c r="N12" s="57"/>
      <c r="O12" s="54"/>
      <c r="P12" s="55"/>
      <c r="Q12" s="56"/>
      <c r="R12" s="57"/>
      <c r="S12" s="54"/>
      <c r="T12" s="55"/>
      <c r="U12" s="56"/>
      <c r="V12" s="57"/>
      <c r="W12" s="54"/>
      <c r="X12" s="55"/>
      <c r="Y12" s="56"/>
      <c r="Z12" s="57"/>
      <c r="AA12" s="54"/>
      <c r="AB12" s="55"/>
      <c r="AC12" s="56"/>
      <c r="AD12" s="57"/>
      <c r="AE12" s="54"/>
      <c r="AF12" s="55"/>
    </row>
    <row r="13" spans="1:32" x14ac:dyDescent="0.35">
      <c r="A13" s="35"/>
      <c r="B13" s="68" t="s">
        <v>46</v>
      </c>
      <c r="C13" s="3">
        <v>1</v>
      </c>
      <c r="D13" s="36" t="s">
        <v>44</v>
      </c>
      <c r="E13" s="56"/>
      <c r="F13" s="58"/>
      <c r="G13" s="58"/>
      <c r="H13" s="59"/>
      <c r="I13" s="56"/>
      <c r="J13" s="54"/>
      <c r="K13" s="54"/>
      <c r="L13" s="55"/>
      <c r="M13" s="56"/>
      <c r="N13" s="54"/>
      <c r="O13" s="54"/>
      <c r="P13" s="55"/>
      <c r="Q13" s="56"/>
      <c r="R13" s="54"/>
      <c r="S13" s="54"/>
      <c r="T13" s="55"/>
      <c r="U13" s="56"/>
      <c r="V13" s="54"/>
      <c r="W13" s="54"/>
      <c r="X13" s="55"/>
      <c r="Y13" s="56"/>
      <c r="Z13" s="54"/>
      <c r="AA13" s="54"/>
      <c r="AB13" s="55"/>
      <c r="AC13" s="56"/>
      <c r="AD13" s="54"/>
      <c r="AE13" s="54"/>
      <c r="AF13" s="55"/>
    </row>
    <row r="14" spans="1:32" x14ac:dyDescent="0.35">
      <c r="A14" s="35"/>
      <c r="B14" s="68" t="s">
        <v>47</v>
      </c>
      <c r="C14" s="3">
        <v>1</v>
      </c>
      <c r="D14" s="36" t="s">
        <v>44</v>
      </c>
      <c r="E14" s="56"/>
      <c r="F14" s="58"/>
      <c r="G14" s="58"/>
      <c r="H14" s="59"/>
      <c r="I14" s="56"/>
      <c r="J14" s="54"/>
      <c r="K14" s="54"/>
      <c r="L14" s="55"/>
      <c r="M14" s="56"/>
      <c r="N14" s="54"/>
      <c r="O14" s="54"/>
      <c r="P14" s="55"/>
      <c r="Q14" s="56"/>
      <c r="R14" s="54"/>
      <c r="S14" s="54"/>
      <c r="T14" s="55"/>
      <c r="U14" s="56"/>
      <c r="V14" s="54"/>
      <c r="W14" s="54"/>
      <c r="X14" s="55"/>
      <c r="Y14" s="56"/>
      <c r="Z14" s="54"/>
      <c r="AA14" s="54"/>
      <c r="AB14" s="55"/>
      <c r="AC14" s="56"/>
      <c r="AD14" s="54"/>
      <c r="AE14" s="54"/>
      <c r="AF14" s="55"/>
    </row>
    <row r="15" spans="1:32" x14ac:dyDescent="0.35">
      <c r="A15" s="35"/>
      <c r="B15" s="69"/>
      <c r="C15" s="6"/>
      <c r="D15" s="37"/>
      <c r="E15" s="56"/>
      <c r="F15" s="54"/>
      <c r="G15" s="58"/>
      <c r="H15" s="59"/>
      <c r="I15" s="56"/>
      <c r="J15" s="54"/>
      <c r="K15" s="54"/>
      <c r="L15" s="55"/>
      <c r="M15" s="56"/>
      <c r="N15" s="54"/>
      <c r="O15" s="54"/>
      <c r="P15" s="55"/>
      <c r="Q15" s="56"/>
      <c r="R15" s="54"/>
      <c r="S15" s="54"/>
      <c r="T15" s="55"/>
      <c r="U15" s="56"/>
      <c r="V15" s="54"/>
      <c r="W15" s="54"/>
      <c r="X15" s="55"/>
      <c r="Y15" s="56"/>
      <c r="Z15" s="54"/>
      <c r="AA15" s="54"/>
      <c r="AB15" s="55"/>
      <c r="AC15" s="56"/>
      <c r="AD15" s="54"/>
      <c r="AE15" s="54"/>
      <c r="AF15" s="55"/>
    </row>
    <row r="16" spans="1:32" x14ac:dyDescent="0.35">
      <c r="A16" s="38">
        <v>2</v>
      </c>
      <c r="B16" s="70" t="s">
        <v>48</v>
      </c>
      <c r="C16" s="6"/>
      <c r="D16" s="37"/>
      <c r="E16" s="56"/>
      <c r="F16" s="54"/>
      <c r="G16" s="54"/>
      <c r="H16" s="55"/>
      <c r="I16" s="56"/>
      <c r="J16" s="54"/>
      <c r="K16" s="54"/>
      <c r="L16" s="55"/>
      <c r="M16" s="56"/>
      <c r="N16" s="54"/>
      <c r="O16" s="54"/>
      <c r="P16" s="55"/>
      <c r="Q16" s="56"/>
      <c r="R16" s="54"/>
      <c r="S16" s="54"/>
      <c r="T16" s="55"/>
      <c r="U16" s="56"/>
      <c r="V16" s="54"/>
      <c r="W16" s="54"/>
      <c r="X16" s="55"/>
      <c r="Y16" s="56"/>
      <c r="Z16" s="54"/>
      <c r="AA16" s="54"/>
      <c r="AB16" s="55"/>
      <c r="AC16" s="56"/>
      <c r="AD16" s="54"/>
      <c r="AE16" s="54"/>
      <c r="AF16" s="55"/>
    </row>
    <row r="17" spans="1:32" x14ac:dyDescent="0.35">
      <c r="A17" s="38"/>
      <c r="B17" s="69" t="s">
        <v>49</v>
      </c>
      <c r="C17" s="6">
        <v>1</v>
      </c>
      <c r="D17" s="37" t="s">
        <v>44</v>
      </c>
      <c r="E17" s="56"/>
      <c r="F17" s="54"/>
      <c r="G17" s="58"/>
      <c r="H17" s="59"/>
      <c r="I17" s="52"/>
      <c r="J17" s="54"/>
      <c r="K17" s="54"/>
      <c r="L17" s="55"/>
      <c r="M17" s="56"/>
      <c r="N17" s="54"/>
      <c r="O17" s="54"/>
      <c r="P17" s="55"/>
      <c r="Q17" s="56"/>
      <c r="R17" s="54"/>
      <c r="S17" s="54"/>
      <c r="T17" s="55"/>
      <c r="U17" s="56"/>
      <c r="V17" s="54"/>
      <c r="W17" s="54"/>
      <c r="X17" s="55"/>
      <c r="Y17" s="56"/>
      <c r="Z17" s="54"/>
      <c r="AA17" s="54"/>
      <c r="AB17" s="55"/>
      <c r="AC17" s="56"/>
      <c r="AD17" s="54"/>
      <c r="AE17" s="54"/>
      <c r="AF17" s="55"/>
    </row>
    <row r="18" spans="1:32" x14ac:dyDescent="0.35">
      <c r="A18" s="35"/>
      <c r="B18" s="69" t="s">
        <v>50</v>
      </c>
      <c r="C18" s="6">
        <v>82</v>
      </c>
      <c r="D18" s="37" t="s">
        <v>51</v>
      </c>
      <c r="E18" s="56"/>
      <c r="F18" s="54"/>
      <c r="G18" s="58"/>
      <c r="H18" s="59"/>
      <c r="I18" s="52"/>
      <c r="J18" s="54"/>
      <c r="K18" s="54"/>
      <c r="L18" s="55"/>
      <c r="M18" s="56"/>
      <c r="N18" s="54"/>
      <c r="O18" s="54"/>
      <c r="P18" s="55"/>
      <c r="Q18" s="56"/>
      <c r="R18" s="54"/>
      <c r="S18" s="54"/>
      <c r="T18" s="55"/>
      <c r="U18" s="56"/>
      <c r="V18" s="54"/>
      <c r="W18" s="54"/>
      <c r="X18" s="55"/>
      <c r="Y18" s="56"/>
      <c r="Z18" s="54"/>
      <c r="AA18" s="54"/>
      <c r="AB18" s="55"/>
      <c r="AC18" s="56"/>
      <c r="AD18" s="54"/>
      <c r="AE18" s="54"/>
      <c r="AF18" s="55"/>
    </row>
    <row r="19" spans="1:32" x14ac:dyDescent="0.35">
      <c r="A19" s="35"/>
      <c r="B19" s="69" t="s">
        <v>52</v>
      </c>
      <c r="C19" s="6">
        <f>82-8.85</f>
        <v>73.150000000000006</v>
      </c>
      <c r="D19" s="37" t="s">
        <v>51</v>
      </c>
      <c r="E19" s="56"/>
      <c r="F19" s="54"/>
      <c r="G19" s="58"/>
      <c r="H19" s="59"/>
      <c r="I19" s="52"/>
      <c r="J19" s="54"/>
      <c r="K19" s="54"/>
      <c r="L19" s="55"/>
      <c r="M19" s="56"/>
      <c r="N19" s="54"/>
      <c r="O19" s="54"/>
      <c r="P19" s="55"/>
      <c r="Q19" s="56"/>
      <c r="R19" s="54"/>
      <c r="S19" s="54"/>
      <c r="T19" s="55"/>
      <c r="U19" s="56"/>
      <c r="V19" s="54"/>
      <c r="W19" s="54"/>
      <c r="X19" s="55"/>
      <c r="Y19" s="56"/>
      <c r="Z19" s="54"/>
      <c r="AA19" s="54"/>
      <c r="AB19" s="55"/>
      <c r="AC19" s="56"/>
      <c r="AD19" s="54"/>
      <c r="AE19" s="54"/>
      <c r="AF19" s="55"/>
    </row>
    <row r="20" spans="1:32" ht="24.5" x14ac:dyDescent="0.35">
      <c r="A20" s="35"/>
      <c r="B20" s="71" t="s">
        <v>53</v>
      </c>
      <c r="C20" s="6">
        <v>1</v>
      </c>
      <c r="D20" s="37" t="s">
        <v>44</v>
      </c>
      <c r="E20" s="56"/>
      <c r="F20" s="54"/>
      <c r="G20" s="58"/>
      <c r="H20" s="59"/>
      <c r="I20" s="52"/>
      <c r="J20" s="58"/>
      <c r="K20" s="54"/>
      <c r="L20" s="55"/>
      <c r="M20" s="56"/>
      <c r="N20" s="54"/>
      <c r="O20" s="54"/>
      <c r="P20" s="55"/>
      <c r="Q20" s="56"/>
      <c r="R20" s="54"/>
      <c r="S20" s="54"/>
      <c r="T20" s="55"/>
      <c r="U20" s="56"/>
      <c r="V20" s="54"/>
      <c r="W20" s="54"/>
      <c r="X20" s="55"/>
      <c r="Y20" s="56"/>
      <c r="Z20" s="54"/>
      <c r="AA20" s="54"/>
      <c r="AB20" s="55"/>
      <c r="AC20" s="56"/>
      <c r="AD20" s="54"/>
      <c r="AE20" s="54"/>
      <c r="AF20" s="55"/>
    </row>
    <row r="21" spans="1:32" x14ac:dyDescent="0.35">
      <c r="A21" s="35"/>
      <c r="B21" s="71" t="s">
        <v>54</v>
      </c>
      <c r="C21" s="6">
        <v>1</v>
      </c>
      <c r="D21" s="37" t="s">
        <v>44</v>
      </c>
      <c r="E21" s="56"/>
      <c r="F21" s="57"/>
      <c r="G21" s="58"/>
      <c r="H21" s="59"/>
      <c r="I21" s="52"/>
      <c r="J21" s="53"/>
      <c r="K21" s="54"/>
      <c r="L21" s="55"/>
      <c r="M21" s="56"/>
      <c r="N21" s="57"/>
      <c r="O21" s="54"/>
      <c r="P21" s="55"/>
      <c r="Q21" s="56"/>
      <c r="R21" s="57"/>
      <c r="S21" s="54"/>
      <c r="T21" s="55"/>
      <c r="U21" s="56"/>
      <c r="V21" s="57"/>
      <c r="W21" s="54"/>
      <c r="X21" s="55"/>
      <c r="Y21" s="56"/>
      <c r="Z21" s="57"/>
      <c r="AA21" s="54"/>
      <c r="AB21" s="55"/>
      <c r="AC21" s="56"/>
      <c r="AD21" s="57"/>
      <c r="AE21" s="54"/>
      <c r="AF21" s="55"/>
    </row>
    <row r="22" spans="1:32" x14ac:dyDescent="0.35">
      <c r="A22" s="35"/>
      <c r="B22" s="69"/>
      <c r="C22" s="6"/>
      <c r="D22" s="37"/>
      <c r="E22" s="56"/>
      <c r="F22" s="57"/>
      <c r="G22" s="54"/>
      <c r="H22" s="55"/>
      <c r="I22" s="56"/>
      <c r="J22" s="57"/>
      <c r="K22" s="54"/>
      <c r="L22" s="55"/>
      <c r="M22" s="56"/>
      <c r="N22" s="57"/>
      <c r="O22" s="54"/>
      <c r="P22" s="55"/>
      <c r="Q22" s="56"/>
      <c r="R22" s="57"/>
      <c r="S22" s="54"/>
      <c r="T22" s="55"/>
      <c r="U22" s="56"/>
      <c r="V22" s="57"/>
      <c r="W22" s="54"/>
      <c r="X22" s="55"/>
      <c r="Y22" s="56"/>
      <c r="Z22" s="57"/>
      <c r="AA22" s="54"/>
      <c r="AB22" s="55"/>
      <c r="AC22" s="56"/>
      <c r="AD22" s="57"/>
      <c r="AE22" s="54"/>
      <c r="AF22" s="55"/>
    </row>
    <row r="23" spans="1:32" x14ac:dyDescent="0.35">
      <c r="A23" s="38">
        <v>3</v>
      </c>
      <c r="B23" s="70" t="s">
        <v>55</v>
      </c>
      <c r="C23" s="6"/>
      <c r="D23" s="37"/>
      <c r="E23" s="56"/>
      <c r="F23" s="54"/>
      <c r="G23" s="54"/>
      <c r="H23" s="55"/>
      <c r="I23" s="52"/>
      <c r="J23" s="58"/>
      <c r="K23" s="58"/>
      <c r="L23" s="59"/>
      <c r="M23" s="56"/>
      <c r="N23" s="54"/>
      <c r="O23" s="54"/>
      <c r="P23" s="55"/>
      <c r="Q23" s="56"/>
      <c r="R23" s="54"/>
      <c r="S23" s="54"/>
      <c r="T23" s="55"/>
      <c r="U23" s="56"/>
      <c r="V23" s="54"/>
      <c r="W23" s="54"/>
      <c r="X23" s="55"/>
      <c r="Y23" s="56"/>
      <c r="Z23" s="54"/>
      <c r="AA23" s="54"/>
      <c r="AB23" s="55"/>
      <c r="AC23" s="56"/>
      <c r="AD23" s="54"/>
      <c r="AE23" s="54"/>
      <c r="AF23" s="55"/>
    </row>
    <row r="24" spans="1:32" ht="24.5" x14ac:dyDescent="0.35">
      <c r="A24" s="35"/>
      <c r="B24" s="69" t="s">
        <v>56</v>
      </c>
      <c r="C24" s="6">
        <v>8.85</v>
      </c>
      <c r="D24" s="37" t="s">
        <v>51</v>
      </c>
      <c r="E24" s="56"/>
      <c r="F24" s="57"/>
      <c r="G24" s="54"/>
      <c r="H24" s="55"/>
      <c r="I24" s="52"/>
      <c r="J24" s="53"/>
      <c r="K24" s="58"/>
      <c r="L24" s="55"/>
      <c r="M24" s="56"/>
      <c r="N24" s="57"/>
      <c r="O24" s="54"/>
      <c r="P24" s="55"/>
      <c r="Q24" s="56"/>
      <c r="R24" s="57"/>
      <c r="S24" s="54"/>
      <c r="T24" s="55"/>
      <c r="U24" s="56"/>
      <c r="V24" s="57"/>
      <c r="W24" s="54"/>
      <c r="X24" s="55"/>
      <c r="Y24" s="56"/>
      <c r="Z24" s="57"/>
      <c r="AA24" s="54"/>
      <c r="AB24" s="55"/>
      <c r="AC24" s="56"/>
      <c r="AD24" s="57"/>
      <c r="AE24" s="54"/>
      <c r="AF24" s="55"/>
    </row>
    <row r="25" spans="1:32" ht="24.5" x14ac:dyDescent="0.35">
      <c r="A25" s="35"/>
      <c r="B25" s="69" t="s">
        <v>57</v>
      </c>
      <c r="C25" s="6">
        <v>12.7</v>
      </c>
      <c r="D25" s="37" t="s">
        <v>51</v>
      </c>
      <c r="E25" s="56"/>
      <c r="F25" s="57"/>
      <c r="G25" s="54"/>
      <c r="H25" s="55"/>
      <c r="I25" s="52"/>
      <c r="J25" s="53"/>
      <c r="K25" s="58"/>
      <c r="L25" s="55"/>
      <c r="M25" s="56"/>
      <c r="N25" s="57"/>
      <c r="O25" s="54"/>
      <c r="P25" s="55"/>
      <c r="Q25" s="56"/>
      <c r="R25" s="57"/>
      <c r="S25" s="54"/>
      <c r="T25" s="55"/>
      <c r="U25" s="56"/>
      <c r="V25" s="57"/>
      <c r="W25" s="54"/>
      <c r="X25" s="55"/>
      <c r="Y25" s="56"/>
      <c r="Z25" s="57"/>
      <c r="AA25" s="54"/>
      <c r="AB25" s="55"/>
      <c r="AC25" s="56"/>
      <c r="AD25" s="57"/>
      <c r="AE25" s="54"/>
      <c r="AF25" s="55"/>
    </row>
    <row r="26" spans="1:32" ht="24.5" x14ac:dyDescent="0.35">
      <c r="A26" s="35"/>
      <c r="B26" s="69" t="s">
        <v>58</v>
      </c>
      <c r="C26" s="6">
        <v>0.6</v>
      </c>
      <c r="D26" s="37" t="s">
        <v>51</v>
      </c>
      <c r="E26" s="56"/>
      <c r="F26" s="54"/>
      <c r="G26" s="54"/>
      <c r="H26" s="55"/>
      <c r="I26" s="56"/>
      <c r="J26" s="54"/>
      <c r="K26" s="58"/>
      <c r="L26" s="59"/>
      <c r="M26" s="56"/>
      <c r="N26" s="54"/>
      <c r="O26" s="54"/>
      <c r="P26" s="55"/>
      <c r="Q26" s="56"/>
      <c r="R26" s="54"/>
      <c r="S26" s="54"/>
      <c r="T26" s="55"/>
      <c r="U26" s="56"/>
      <c r="V26" s="54"/>
      <c r="W26" s="54"/>
      <c r="X26" s="55"/>
      <c r="Y26" s="56"/>
      <c r="Z26" s="54"/>
      <c r="AA26" s="54"/>
      <c r="AB26" s="55"/>
      <c r="AC26" s="56"/>
      <c r="AD26" s="54"/>
      <c r="AE26" s="54"/>
      <c r="AF26" s="55"/>
    </row>
    <row r="27" spans="1:32" ht="24.5" x14ac:dyDescent="0.35">
      <c r="A27" s="35"/>
      <c r="B27" s="69" t="s">
        <v>59</v>
      </c>
      <c r="C27" s="6">
        <v>19.25</v>
      </c>
      <c r="D27" s="37" t="s">
        <v>51</v>
      </c>
      <c r="E27" s="56"/>
      <c r="F27" s="54"/>
      <c r="G27" s="54"/>
      <c r="H27" s="55"/>
      <c r="I27" s="56"/>
      <c r="J27" s="54"/>
      <c r="K27" s="58"/>
      <c r="L27" s="59"/>
      <c r="M27" s="56"/>
      <c r="N27" s="54"/>
      <c r="O27" s="54"/>
      <c r="P27" s="55"/>
      <c r="Q27" s="56"/>
      <c r="R27" s="54"/>
      <c r="S27" s="54"/>
      <c r="T27" s="55"/>
      <c r="U27" s="56"/>
      <c r="V27" s="54"/>
      <c r="W27" s="54"/>
      <c r="X27" s="55"/>
      <c r="Y27" s="56"/>
      <c r="Z27" s="54"/>
      <c r="AA27" s="54"/>
      <c r="AB27" s="55"/>
      <c r="AC27" s="56"/>
      <c r="AD27" s="54"/>
      <c r="AE27" s="54"/>
      <c r="AF27" s="55"/>
    </row>
    <row r="28" spans="1:32" ht="36.5" x14ac:dyDescent="0.35">
      <c r="A28" s="35"/>
      <c r="B28" s="69" t="s">
        <v>60</v>
      </c>
      <c r="C28" s="6">
        <v>45.1</v>
      </c>
      <c r="D28" s="37" t="s">
        <v>51</v>
      </c>
      <c r="E28" s="56"/>
      <c r="F28" s="54"/>
      <c r="G28" s="54"/>
      <c r="H28" s="55"/>
      <c r="I28" s="56"/>
      <c r="J28" s="54"/>
      <c r="K28" s="54"/>
      <c r="L28" s="59"/>
      <c r="M28" s="52"/>
      <c r="N28" s="58"/>
      <c r="O28" s="54"/>
      <c r="P28" s="55"/>
      <c r="Q28" s="56"/>
      <c r="R28" s="54"/>
      <c r="S28" s="54"/>
      <c r="T28" s="55"/>
      <c r="U28" s="56"/>
      <c r="V28" s="54"/>
      <c r="W28" s="54"/>
      <c r="X28" s="55"/>
      <c r="Y28" s="56"/>
      <c r="Z28" s="54"/>
      <c r="AA28" s="54"/>
      <c r="AB28" s="55"/>
      <c r="AC28" s="56"/>
      <c r="AD28" s="54"/>
      <c r="AE28" s="54"/>
      <c r="AF28" s="55"/>
    </row>
    <row r="29" spans="1:32" ht="24.5" x14ac:dyDescent="0.35">
      <c r="A29" s="35"/>
      <c r="B29" s="69" t="s">
        <v>61</v>
      </c>
      <c r="C29" s="6">
        <f>(6.6*25.2)+(6.6*29.4)</f>
        <v>360.36</v>
      </c>
      <c r="D29" s="37" t="s">
        <v>62</v>
      </c>
      <c r="E29" s="56"/>
      <c r="F29" s="54"/>
      <c r="G29" s="54"/>
      <c r="H29" s="55"/>
      <c r="I29" s="56"/>
      <c r="J29" s="54"/>
      <c r="K29" s="54"/>
      <c r="L29" s="59"/>
      <c r="M29" s="52"/>
      <c r="N29" s="58"/>
      <c r="O29" s="54"/>
      <c r="P29" s="55"/>
      <c r="Q29" s="56"/>
      <c r="R29" s="54"/>
      <c r="S29" s="54"/>
      <c r="T29" s="55"/>
      <c r="U29" s="56"/>
      <c r="V29" s="54"/>
      <c r="W29" s="54"/>
      <c r="X29" s="55"/>
      <c r="Y29" s="56"/>
      <c r="Z29" s="54"/>
      <c r="AA29" s="54"/>
      <c r="AB29" s="55"/>
      <c r="AC29" s="56"/>
      <c r="AD29" s="54"/>
      <c r="AE29" s="54"/>
      <c r="AF29" s="55"/>
    </row>
    <row r="30" spans="1:32" x14ac:dyDescent="0.35">
      <c r="A30" s="35"/>
      <c r="B30" s="69"/>
      <c r="C30" s="6"/>
      <c r="D30" s="37"/>
      <c r="E30" s="56"/>
      <c r="F30" s="57"/>
      <c r="G30" s="54"/>
      <c r="H30" s="55"/>
      <c r="I30" s="56"/>
      <c r="J30" s="57"/>
      <c r="K30" s="54"/>
      <c r="L30" s="59"/>
      <c r="M30" s="52"/>
      <c r="N30" s="53"/>
      <c r="O30" s="54"/>
      <c r="P30" s="55"/>
      <c r="Q30" s="56"/>
      <c r="R30" s="57"/>
      <c r="S30" s="54"/>
      <c r="T30" s="55"/>
      <c r="U30" s="56"/>
      <c r="V30" s="57"/>
      <c r="W30" s="54"/>
      <c r="X30" s="55"/>
      <c r="Y30" s="56"/>
      <c r="Z30" s="57"/>
      <c r="AA30" s="54"/>
      <c r="AB30" s="55"/>
      <c r="AC30" s="56"/>
      <c r="AD30" s="57"/>
      <c r="AE30" s="54"/>
      <c r="AF30" s="55"/>
    </row>
    <row r="31" spans="1:32" x14ac:dyDescent="0.35">
      <c r="A31" s="38">
        <v>4</v>
      </c>
      <c r="B31" s="70" t="s">
        <v>63</v>
      </c>
      <c r="C31" s="6"/>
      <c r="D31" s="37"/>
      <c r="E31" s="56"/>
      <c r="F31" s="57"/>
      <c r="G31" s="54"/>
      <c r="H31" s="55"/>
      <c r="I31" s="56"/>
      <c r="J31" s="57"/>
      <c r="K31" s="54"/>
      <c r="L31" s="55"/>
      <c r="M31" s="52"/>
      <c r="N31" s="53"/>
      <c r="O31" s="58"/>
      <c r="P31" s="59"/>
      <c r="Q31" s="52"/>
      <c r="R31" s="57"/>
      <c r="S31" s="54"/>
      <c r="T31" s="55"/>
      <c r="U31" s="56"/>
      <c r="V31" s="57"/>
      <c r="W31" s="54"/>
      <c r="X31" s="55"/>
      <c r="Y31" s="56"/>
      <c r="Z31" s="57"/>
      <c r="AA31" s="54"/>
      <c r="AB31" s="55"/>
      <c r="AC31" s="56"/>
      <c r="AD31" s="57"/>
      <c r="AE31" s="54"/>
      <c r="AF31" s="55"/>
    </row>
    <row r="32" spans="1:32" ht="24.5" x14ac:dyDescent="0.35">
      <c r="A32" s="35"/>
      <c r="B32" s="69" t="s">
        <v>64</v>
      </c>
      <c r="C32" s="6">
        <v>12.25</v>
      </c>
      <c r="D32" s="37" t="s">
        <v>51</v>
      </c>
      <c r="E32" s="56"/>
      <c r="F32" s="54"/>
      <c r="G32" s="54"/>
      <c r="H32" s="55"/>
      <c r="I32" s="56"/>
      <c r="J32" s="54"/>
      <c r="K32" s="54"/>
      <c r="L32" s="55"/>
      <c r="M32" s="52"/>
      <c r="N32" s="58"/>
      <c r="O32" s="54"/>
      <c r="P32" s="55"/>
      <c r="Q32" s="56"/>
      <c r="R32" s="54"/>
      <c r="S32" s="54"/>
      <c r="T32" s="55"/>
      <c r="U32" s="56"/>
      <c r="V32" s="54"/>
      <c r="W32" s="54"/>
      <c r="X32" s="55"/>
      <c r="Y32" s="56"/>
      <c r="Z32" s="54"/>
      <c r="AA32" s="54"/>
      <c r="AB32" s="55"/>
      <c r="AC32" s="56"/>
      <c r="AD32" s="54"/>
      <c r="AE32" s="54"/>
      <c r="AF32" s="55"/>
    </row>
    <row r="33" spans="1:32" ht="36.5" x14ac:dyDescent="0.35">
      <c r="A33" s="35"/>
      <c r="B33" s="69" t="s">
        <v>65</v>
      </c>
      <c r="C33" s="6">
        <v>667.5</v>
      </c>
      <c r="D33" s="37" t="s">
        <v>62</v>
      </c>
      <c r="E33" s="56"/>
      <c r="F33" s="54"/>
      <c r="G33" s="54"/>
      <c r="H33" s="55"/>
      <c r="I33" s="56"/>
      <c r="J33" s="54"/>
      <c r="K33" s="54"/>
      <c r="L33" s="55"/>
      <c r="M33" s="56"/>
      <c r="N33" s="58"/>
      <c r="O33" s="58"/>
      <c r="P33" s="55"/>
      <c r="Q33" s="56"/>
      <c r="R33" s="54"/>
      <c r="S33" s="54"/>
      <c r="T33" s="55"/>
      <c r="U33" s="56"/>
      <c r="V33" s="54"/>
      <c r="W33" s="54"/>
      <c r="X33" s="55"/>
      <c r="Y33" s="56"/>
      <c r="Z33" s="54"/>
      <c r="AA33" s="54"/>
      <c r="AB33" s="55"/>
      <c r="AC33" s="56"/>
      <c r="AD33" s="54"/>
      <c r="AE33" s="54"/>
      <c r="AF33" s="55"/>
    </row>
    <row r="34" spans="1:32" ht="24.5" x14ac:dyDescent="0.35">
      <c r="A34" s="35"/>
      <c r="B34" s="69" t="s">
        <v>66</v>
      </c>
      <c r="C34" s="6">
        <f>(498.6*2)-(12*1.2*2.65)-(12*1.3*4)-(12*1.3*2.7)</f>
        <v>854.5200000000001</v>
      </c>
      <c r="D34" s="37" t="s">
        <v>62</v>
      </c>
      <c r="E34" s="56"/>
      <c r="F34" s="54"/>
      <c r="G34" s="54"/>
      <c r="H34" s="55"/>
      <c r="I34" s="56"/>
      <c r="J34" s="54"/>
      <c r="K34" s="54"/>
      <c r="L34" s="55"/>
      <c r="M34" s="56"/>
      <c r="N34" s="54"/>
      <c r="O34" s="58"/>
      <c r="P34" s="59"/>
      <c r="Q34" s="52"/>
      <c r="R34" s="54"/>
      <c r="S34" s="54"/>
      <c r="T34" s="55"/>
      <c r="U34" s="56"/>
      <c r="V34" s="54"/>
      <c r="W34" s="54"/>
      <c r="X34" s="55"/>
      <c r="Y34" s="56"/>
      <c r="Z34" s="54"/>
      <c r="AA34" s="54"/>
      <c r="AB34" s="55"/>
      <c r="AC34" s="56"/>
      <c r="AD34" s="54"/>
      <c r="AE34" s="54"/>
      <c r="AF34" s="55"/>
    </row>
    <row r="35" spans="1:32" x14ac:dyDescent="0.35">
      <c r="A35" s="35"/>
      <c r="B35" s="69"/>
      <c r="C35" s="6"/>
      <c r="D35" s="37"/>
      <c r="E35" s="56"/>
      <c r="F35" s="54"/>
      <c r="G35" s="54"/>
      <c r="H35" s="55"/>
      <c r="I35" s="56"/>
      <c r="J35" s="54"/>
      <c r="K35" s="54"/>
      <c r="L35" s="55"/>
      <c r="M35" s="56"/>
      <c r="N35" s="54"/>
      <c r="O35" s="54"/>
      <c r="P35" s="55"/>
      <c r="Q35" s="56"/>
      <c r="R35" s="54"/>
      <c r="S35" s="54"/>
      <c r="T35" s="55"/>
      <c r="U35" s="56"/>
      <c r="V35" s="54"/>
      <c r="W35" s="54"/>
      <c r="X35" s="55"/>
      <c r="Y35" s="56"/>
      <c r="Z35" s="54"/>
      <c r="AA35" s="54"/>
      <c r="AB35" s="55"/>
      <c r="AC35" s="56"/>
      <c r="AD35" s="54"/>
      <c r="AE35" s="54"/>
      <c r="AF35" s="55"/>
    </row>
    <row r="36" spans="1:32" x14ac:dyDescent="0.35">
      <c r="A36" s="38">
        <v>5</v>
      </c>
      <c r="B36" s="70" t="s">
        <v>67</v>
      </c>
      <c r="C36" s="6"/>
      <c r="D36" s="37"/>
      <c r="E36" s="56"/>
      <c r="F36" s="54"/>
      <c r="G36" s="54"/>
      <c r="H36" s="55"/>
      <c r="I36" s="56"/>
      <c r="J36" s="54"/>
      <c r="K36" s="54"/>
      <c r="L36" s="55"/>
      <c r="M36" s="56"/>
      <c r="N36" s="54"/>
      <c r="O36" s="54"/>
      <c r="P36" s="55"/>
      <c r="Q36" s="52"/>
      <c r="R36" s="58"/>
      <c r="S36" s="58"/>
      <c r="T36" s="59"/>
      <c r="U36" s="56"/>
      <c r="V36" s="54"/>
      <c r="W36" s="54"/>
      <c r="X36" s="55"/>
      <c r="Y36" s="56"/>
      <c r="Z36" s="54"/>
      <c r="AA36" s="54"/>
      <c r="AB36" s="55"/>
      <c r="AC36" s="56"/>
      <c r="AD36" s="54"/>
      <c r="AE36" s="54"/>
      <c r="AF36" s="55"/>
    </row>
    <row r="37" spans="1:32" x14ac:dyDescent="0.35">
      <c r="A37" s="35"/>
      <c r="B37" s="69" t="s">
        <v>68</v>
      </c>
      <c r="C37" s="6">
        <v>202</v>
      </c>
      <c r="D37" s="37" t="s">
        <v>69</v>
      </c>
      <c r="E37" s="56"/>
      <c r="F37" s="54"/>
      <c r="G37" s="54"/>
      <c r="H37" s="55"/>
      <c r="I37" s="56"/>
      <c r="J37" s="54"/>
      <c r="K37" s="54"/>
      <c r="L37" s="55"/>
      <c r="M37" s="56"/>
      <c r="N37" s="54"/>
      <c r="O37" s="54"/>
      <c r="P37" s="55"/>
      <c r="Q37" s="52"/>
      <c r="R37" s="58"/>
      <c r="S37" s="54"/>
      <c r="T37" s="55"/>
      <c r="U37" s="56"/>
      <c r="V37" s="54"/>
      <c r="W37" s="54"/>
      <c r="X37" s="55"/>
      <c r="Y37" s="56"/>
      <c r="Z37" s="54"/>
      <c r="AA37" s="54"/>
      <c r="AB37" s="55"/>
      <c r="AC37" s="56"/>
      <c r="AD37" s="54"/>
      <c r="AE37" s="54"/>
      <c r="AF37" s="55"/>
    </row>
    <row r="38" spans="1:32" x14ac:dyDescent="0.35">
      <c r="A38" s="35"/>
      <c r="B38" s="69" t="s">
        <v>70</v>
      </c>
      <c r="C38" s="6">
        <v>100</v>
      </c>
      <c r="D38" s="37" t="s">
        <v>71</v>
      </c>
      <c r="E38" s="56"/>
      <c r="F38" s="54"/>
      <c r="G38" s="54"/>
      <c r="H38" s="55"/>
      <c r="I38" s="56"/>
      <c r="J38" s="54"/>
      <c r="K38" s="54"/>
      <c r="L38" s="55"/>
      <c r="M38" s="56"/>
      <c r="N38" s="54"/>
      <c r="O38" s="54"/>
      <c r="P38" s="55"/>
      <c r="Q38" s="52"/>
      <c r="R38" s="58"/>
      <c r="S38" s="54"/>
      <c r="T38" s="55"/>
      <c r="U38" s="56"/>
      <c r="V38" s="54"/>
      <c r="W38" s="54"/>
      <c r="X38" s="55"/>
      <c r="Y38" s="56"/>
      <c r="Z38" s="54"/>
      <c r="AA38" s="54"/>
      <c r="AB38" s="55"/>
      <c r="AC38" s="56"/>
      <c r="AD38" s="54"/>
      <c r="AE38" s="54"/>
      <c r="AF38" s="55"/>
    </row>
    <row r="39" spans="1:32" ht="36.5" x14ac:dyDescent="0.35">
      <c r="A39" s="35"/>
      <c r="B39" s="69" t="s">
        <v>72</v>
      </c>
      <c r="C39" s="6">
        <v>531</v>
      </c>
      <c r="D39" s="37" t="s">
        <v>62</v>
      </c>
      <c r="E39" s="56"/>
      <c r="F39" s="54"/>
      <c r="G39" s="54"/>
      <c r="H39" s="55"/>
      <c r="I39" s="56"/>
      <c r="J39" s="54"/>
      <c r="K39" s="54"/>
      <c r="L39" s="55"/>
      <c r="M39" s="56"/>
      <c r="N39" s="54"/>
      <c r="O39" s="54"/>
      <c r="P39" s="55"/>
      <c r="Q39" s="56"/>
      <c r="R39" s="58"/>
      <c r="S39" s="58"/>
      <c r="T39" s="55"/>
      <c r="U39" s="56"/>
      <c r="V39" s="54"/>
      <c r="W39" s="54"/>
      <c r="X39" s="55"/>
      <c r="Y39" s="56"/>
      <c r="Z39" s="54"/>
      <c r="AA39" s="54"/>
      <c r="AB39" s="55"/>
      <c r="AC39" s="56"/>
      <c r="AD39" s="54"/>
      <c r="AE39" s="54"/>
      <c r="AF39" s="55"/>
    </row>
    <row r="40" spans="1:32" ht="24.5" x14ac:dyDescent="0.35">
      <c r="A40" s="35"/>
      <c r="B40" s="69" t="s">
        <v>73</v>
      </c>
      <c r="C40" s="6">
        <v>1</v>
      </c>
      <c r="D40" s="37" t="s">
        <v>44</v>
      </c>
      <c r="E40" s="56"/>
      <c r="F40" s="54"/>
      <c r="G40" s="54"/>
      <c r="H40" s="55"/>
      <c r="I40" s="56"/>
      <c r="J40" s="54"/>
      <c r="K40" s="54"/>
      <c r="L40" s="55"/>
      <c r="M40" s="56"/>
      <c r="N40" s="54"/>
      <c r="O40" s="54"/>
      <c r="P40" s="55"/>
      <c r="Q40" s="56"/>
      <c r="R40" s="58"/>
      <c r="S40" s="58"/>
      <c r="T40" s="55"/>
      <c r="U40" s="56"/>
      <c r="V40" s="54"/>
      <c r="W40" s="54"/>
      <c r="X40" s="55"/>
      <c r="Y40" s="56"/>
      <c r="Z40" s="54"/>
      <c r="AA40" s="54"/>
      <c r="AB40" s="55"/>
      <c r="AC40" s="56"/>
      <c r="AD40" s="54"/>
      <c r="AE40" s="54"/>
      <c r="AF40" s="55"/>
    </row>
    <row r="41" spans="1:32" x14ac:dyDescent="0.35">
      <c r="A41" s="35"/>
      <c r="B41" s="69"/>
      <c r="C41" s="6"/>
      <c r="D41" s="37"/>
      <c r="E41" s="56"/>
      <c r="F41" s="54"/>
      <c r="G41" s="54"/>
      <c r="H41" s="55"/>
      <c r="I41" s="56"/>
      <c r="J41" s="54"/>
      <c r="K41" s="54"/>
      <c r="L41" s="55"/>
      <c r="M41" s="56"/>
      <c r="N41" s="54"/>
      <c r="O41" s="54"/>
      <c r="P41" s="55"/>
      <c r="Q41" s="56"/>
      <c r="R41" s="54"/>
      <c r="S41" s="54"/>
      <c r="T41" s="55"/>
      <c r="U41" s="56"/>
      <c r="V41" s="54"/>
      <c r="W41" s="54"/>
      <c r="X41" s="55"/>
      <c r="Y41" s="56"/>
      <c r="Z41" s="54"/>
      <c r="AA41" s="54"/>
      <c r="AB41" s="55"/>
      <c r="AC41" s="56"/>
      <c r="AD41" s="54"/>
      <c r="AE41" s="54"/>
      <c r="AF41" s="55"/>
    </row>
    <row r="42" spans="1:32" ht="36.5" x14ac:dyDescent="0.35">
      <c r="A42" s="39">
        <v>6</v>
      </c>
      <c r="B42" s="70" t="s">
        <v>74</v>
      </c>
      <c r="C42" s="6">
        <f>C34</f>
        <v>854.5200000000001</v>
      </c>
      <c r="D42" s="37" t="s">
        <v>62</v>
      </c>
      <c r="E42" s="56"/>
      <c r="F42" s="54"/>
      <c r="G42" s="54"/>
      <c r="H42" s="55"/>
      <c r="I42" s="56"/>
      <c r="J42" s="54"/>
      <c r="K42" s="54"/>
      <c r="L42" s="55"/>
      <c r="M42" s="56"/>
      <c r="N42" s="54"/>
      <c r="O42" s="54"/>
      <c r="P42" s="55"/>
      <c r="Q42" s="56"/>
      <c r="R42" s="54"/>
      <c r="S42" s="54"/>
      <c r="T42" s="59"/>
      <c r="U42" s="52"/>
      <c r="V42" s="58"/>
      <c r="W42" s="54"/>
      <c r="X42" s="55"/>
      <c r="Y42" s="56"/>
      <c r="Z42" s="54"/>
      <c r="AA42" s="54"/>
      <c r="AB42" s="55"/>
      <c r="AC42" s="56"/>
      <c r="AD42" s="54"/>
      <c r="AE42" s="54"/>
      <c r="AF42" s="55"/>
    </row>
    <row r="43" spans="1:32" x14ac:dyDescent="0.35">
      <c r="A43" s="35"/>
      <c r="B43" s="69"/>
      <c r="C43" s="6"/>
      <c r="D43" s="37"/>
      <c r="E43" s="56"/>
      <c r="F43" s="54"/>
      <c r="G43" s="54"/>
      <c r="H43" s="55"/>
      <c r="I43" s="56"/>
      <c r="J43" s="54"/>
      <c r="K43" s="54"/>
      <c r="L43" s="55"/>
      <c r="M43" s="56"/>
      <c r="N43" s="54"/>
      <c r="O43" s="54"/>
      <c r="P43" s="55"/>
      <c r="Q43" s="56"/>
      <c r="R43" s="54"/>
      <c r="S43" s="54"/>
      <c r="T43" s="55"/>
      <c r="U43" s="56"/>
      <c r="V43" s="54"/>
      <c r="W43" s="54"/>
      <c r="X43" s="55"/>
      <c r="Y43" s="56"/>
      <c r="Z43" s="54"/>
      <c r="AA43" s="54"/>
      <c r="AB43" s="55"/>
      <c r="AC43" s="56"/>
      <c r="AD43" s="54"/>
      <c r="AE43" s="54"/>
      <c r="AF43" s="55"/>
    </row>
    <row r="44" spans="1:32" x14ac:dyDescent="0.35">
      <c r="A44" s="38">
        <v>7</v>
      </c>
      <c r="B44" s="70" t="s">
        <v>75</v>
      </c>
      <c r="C44" s="6"/>
      <c r="D44" s="37"/>
      <c r="E44" s="56"/>
      <c r="F44" s="54"/>
      <c r="G44" s="54"/>
      <c r="H44" s="55"/>
      <c r="I44" s="56"/>
      <c r="J44" s="54"/>
      <c r="K44" s="54"/>
      <c r="L44" s="55"/>
      <c r="M44" s="56"/>
      <c r="N44" s="54"/>
      <c r="O44" s="54"/>
      <c r="P44" s="55"/>
      <c r="Q44" s="56"/>
      <c r="R44" s="54"/>
      <c r="S44" s="54"/>
      <c r="T44" s="55"/>
      <c r="U44" s="56"/>
      <c r="V44" s="58"/>
      <c r="W44" s="58"/>
      <c r="X44" s="59"/>
      <c r="Y44" s="52"/>
      <c r="Z44" s="54"/>
      <c r="AA44" s="54"/>
      <c r="AB44" s="55"/>
      <c r="AC44" s="56"/>
      <c r="AD44" s="54"/>
      <c r="AE44" s="54"/>
      <c r="AF44" s="55"/>
    </row>
    <row r="45" spans="1:32" ht="24.5" x14ac:dyDescent="0.35">
      <c r="A45" s="35"/>
      <c r="B45" s="69" t="s">
        <v>76</v>
      </c>
      <c r="C45" s="6">
        <v>12</v>
      </c>
      <c r="D45" s="37" t="s">
        <v>77</v>
      </c>
      <c r="E45" s="56"/>
      <c r="F45" s="54"/>
      <c r="G45" s="54"/>
      <c r="H45" s="55"/>
      <c r="I45" s="56"/>
      <c r="J45" s="54"/>
      <c r="K45" s="54"/>
      <c r="L45" s="55"/>
      <c r="M45" s="56"/>
      <c r="N45" s="54"/>
      <c r="O45" s="54"/>
      <c r="P45" s="55"/>
      <c r="Q45" s="56"/>
      <c r="R45" s="54"/>
      <c r="S45" s="54"/>
      <c r="T45" s="55"/>
      <c r="U45" s="56"/>
      <c r="V45" s="54"/>
      <c r="W45" s="58"/>
      <c r="X45" s="59"/>
      <c r="Y45" s="56"/>
      <c r="Z45" s="54"/>
      <c r="AA45" s="54"/>
      <c r="AB45" s="55"/>
      <c r="AC45" s="56"/>
      <c r="AD45" s="54"/>
      <c r="AE45" s="54"/>
      <c r="AF45" s="55"/>
    </row>
    <row r="46" spans="1:32" ht="24.5" x14ac:dyDescent="0.35">
      <c r="A46" s="35"/>
      <c r="B46" s="69" t="s">
        <v>78</v>
      </c>
      <c r="C46" s="6">
        <v>1</v>
      </c>
      <c r="D46" s="37" t="s">
        <v>77</v>
      </c>
      <c r="E46" s="56"/>
      <c r="F46" s="54"/>
      <c r="G46" s="54"/>
      <c r="H46" s="55"/>
      <c r="I46" s="56"/>
      <c r="J46" s="54"/>
      <c r="K46" s="54"/>
      <c r="L46" s="55"/>
      <c r="M46" s="56"/>
      <c r="N46" s="54"/>
      <c r="O46" s="54"/>
      <c r="P46" s="55"/>
      <c r="Q46" s="56"/>
      <c r="R46" s="54"/>
      <c r="S46" s="54"/>
      <c r="T46" s="55"/>
      <c r="U46" s="56"/>
      <c r="V46" s="54"/>
      <c r="W46" s="54"/>
      <c r="X46" s="59"/>
      <c r="Y46" s="52"/>
      <c r="Z46" s="54"/>
      <c r="AA46" s="54"/>
      <c r="AB46" s="55"/>
      <c r="AC46" s="56"/>
      <c r="AD46" s="54"/>
      <c r="AE46" s="54"/>
      <c r="AF46" s="55"/>
    </row>
    <row r="47" spans="1:32" ht="24.5" x14ac:dyDescent="0.35">
      <c r="A47" s="35"/>
      <c r="B47" s="69" t="s">
        <v>79</v>
      </c>
      <c r="C47" s="6">
        <v>105</v>
      </c>
      <c r="D47" s="37" t="s">
        <v>62</v>
      </c>
      <c r="E47" s="56"/>
      <c r="F47" s="54"/>
      <c r="G47" s="54"/>
      <c r="H47" s="55"/>
      <c r="I47" s="56"/>
      <c r="J47" s="54"/>
      <c r="K47" s="54"/>
      <c r="L47" s="55"/>
      <c r="M47" s="56"/>
      <c r="N47" s="54"/>
      <c r="O47" s="54"/>
      <c r="P47" s="55"/>
      <c r="Q47" s="56"/>
      <c r="R47" s="54"/>
      <c r="S47" s="54"/>
      <c r="T47" s="55"/>
      <c r="U47" s="56"/>
      <c r="V47" s="54"/>
      <c r="W47" s="54"/>
      <c r="X47" s="59"/>
      <c r="Y47" s="52"/>
      <c r="Z47" s="54"/>
      <c r="AA47" s="54"/>
      <c r="AB47" s="55"/>
      <c r="AC47" s="56"/>
      <c r="AD47" s="54"/>
      <c r="AE47" s="54"/>
      <c r="AF47" s="55"/>
    </row>
    <row r="48" spans="1:32" x14ac:dyDescent="0.35">
      <c r="A48" s="35"/>
      <c r="B48" s="69"/>
      <c r="C48" s="6"/>
      <c r="D48" s="37"/>
      <c r="E48" s="56"/>
      <c r="F48" s="54"/>
      <c r="G48" s="54"/>
      <c r="H48" s="55"/>
      <c r="I48" s="56"/>
      <c r="J48" s="54"/>
      <c r="K48" s="54"/>
      <c r="L48" s="55"/>
      <c r="M48" s="56"/>
      <c r="N48" s="54"/>
      <c r="O48" s="54"/>
      <c r="P48" s="55"/>
      <c r="Q48" s="56"/>
      <c r="R48" s="54"/>
      <c r="S48" s="54"/>
      <c r="T48" s="55"/>
      <c r="U48" s="56"/>
      <c r="V48" s="54"/>
      <c r="W48" s="54"/>
      <c r="X48" s="55"/>
      <c r="Y48" s="56"/>
      <c r="Z48" s="54"/>
      <c r="AA48" s="54"/>
      <c r="AB48" s="55"/>
      <c r="AC48" s="56"/>
      <c r="AD48" s="54"/>
      <c r="AE48" s="54"/>
      <c r="AF48" s="55"/>
    </row>
    <row r="49" spans="1:32" x14ac:dyDescent="0.35">
      <c r="A49" s="38">
        <v>8</v>
      </c>
      <c r="B49" s="70" t="s">
        <v>80</v>
      </c>
      <c r="C49" s="6"/>
      <c r="D49" s="37"/>
      <c r="E49" s="56"/>
      <c r="F49" s="54"/>
      <c r="G49" s="54"/>
      <c r="H49" s="55"/>
      <c r="I49" s="56"/>
      <c r="J49" s="54"/>
      <c r="K49" s="54"/>
      <c r="L49" s="55"/>
      <c r="M49" s="56"/>
      <c r="N49" s="54"/>
      <c r="O49" s="54"/>
      <c r="P49" s="55"/>
      <c r="Q49" s="56"/>
      <c r="R49" s="54"/>
      <c r="S49" s="54"/>
      <c r="T49" s="55"/>
      <c r="U49" s="56"/>
      <c r="V49" s="54"/>
      <c r="W49" s="54"/>
      <c r="X49" s="55"/>
      <c r="Y49" s="52"/>
      <c r="Z49" s="58"/>
      <c r="AA49" s="54"/>
      <c r="AB49" s="55"/>
      <c r="AC49" s="56"/>
      <c r="AD49" s="54"/>
      <c r="AE49" s="54"/>
      <c r="AF49" s="55"/>
    </row>
    <row r="50" spans="1:32" x14ac:dyDescent="0.35">
      <c r="A50" s="35"/>
      <c r="B50" s="69" t="s">
        <v>81</v>
      </c>
      <c r="C50" s="6">
        <v>63</v>
      </c>
      <c r="D50" s="37" t="s">
        <v>82</v>
      </c>
      <c r="E50" s="56"/>
      <c r="F50" s="54"/>
      <c r="G50" s="54"/>
      <c r="H50" s="55"/>
      <c r="I50" s="56"/>
      <c r="J50" s="54"/>
      <c r="K50" s="54"/>
      <c r="L50" s="55"/>
      <c r="M50" s="56"/>
      <c r="N50" s="54"/>
      <c r="O50" s="54"/>
      <c r="P50" s="55"/>
      <c r="Q50" s="56"/>
      <c r="R50" s="54"/>
      <c r="S50" s="54"/>
      <c r="T50" s="55"/>
      <c r="U50" s="56"/>
      <c r="V50" s="54"/>
      <c r="W50" s="54"/>
      <c r="X50" s="55"/>
      <c r="Y50" s="56"/>
      <c r="Z50" s="58"/>
      <c r="AA50" s="54"/>
      <c r="AB50" s="55"/>
      <c r="AC50" s="56"/>
      <c r="AD50" s="54"/>
      <c r="AE50" s="54"/>
      <c r="AF50" s="55"/>
    </row>
    <row r="51" spans="1:32" x14ac:dyDescent="0.35">
      <c r="A51" s="35"/>
      <c r="B51" s="69" t="s">
        <v>83</v>
      </c>
      <c r="C51" s="6">
        <v>1</v>
      </c>
      <c r="D51" s="37" t="s">
        <v>44</v>
      </c>
      <c r="E51" s="56"/>
      <c r="F51" s="54"/>
      <c r="G51" s="54"/>
      <c r="H51" s="55"/>
      <c r="I51" s="56"/>
      <c r="J51" s="54"/>
      <c r="K51" s="54"/>
      <c r="L51" s="55"/>
      <c r="M51" s="56"/>
      <c r="N51" s="54"/>
      <c r="O51" s="54"/>
      <c r="P51" s="55"/>
      <c r="Q51" s="56"/>
      <c r="R51" s="54"/>
      <c r="S51" s="54"/>
      <c r="T51" s="55"/>
      <c r="U51" s="56"/>
      <c r="V51" s="54"/>
      <c r="W51" s="54"/>
      <c r="X51" s="55"/>
      <c r="Y51" s="56"/>
      <c r="Z51" s="58"/>
      <c r="AA51" s="58"/>
      <c r="AB51" s="55"/>
      <c r="AC51" s="56"/>
      <c r="AD51" s="54"/>
      <c r="AE51" s="54"/>
      <c r="AF51" s="55"/>
    </row>
    <row r="52" spans="1:32" ht="24.5" x14ac:dyDescent="0.35">
      <c r="A52" s="35"/>
      <c r="B52" s="69" t="s">
        <v>84</v>
      </c>
      <c r="C52" s="6">
        <v>1</v>
      </c>
      <c r="D52" s="37" t="s">
        <v>85</v>
      </c>
      <c r="E52" s="56"/>
      <c r="F52" s="54"/>
      <c r="G52" s="54"/>
      <c r="H52" s="55"/>
      <c r="I52" s="56"/>
      <c r="J52" s="54"/>
      <c r="K52" s="54"/>
      <c r="L52" s="55"/>
      <c r="M52" s="56"/>
      <c r="N52" s="54"/>
      <c r="O52" s="54"/>
      <c r="P52" s="55"/>
      <c r="Q52" s="56"/>
      <c r="R52" s="54"/>
      <c r="S52" s="54"/>
      <c r="T52" s="55"/>
      <c r="U52" s="56"/>
      <c r="V52" s="54"/>
      <c r="W52" s="54"/>
      <c r="X52" s="55"/>
      <c r="Y52" s="56"/>
      <c r="Z52" s="54"/>
      <c r="AA52" s="58"/>
      <c r="AB52" s="59"/>
      <c r="AC52" s="56"/>
      <c r="AD52" s="54"/>
      <c r="AE52" s="54"/>
      <c r="AF52" s="55"/>
    </row>
    <row r="53" spans="1:32" x14ac:dyDescent="0.35">
      <c r="A53" s="35"/>
      <c r="B53" s="69" t="s">
        <v>86</v>
      </c>
      <c r="C53" s="6">
        <v>1</v>
      </c>
      <c r="D53" s="37" t="s">
        <v>44</v>
      </c>
      <c r="E53" s="56"/>
      <c r="F53" s="54"/>
      <c r="G53" s="54"/>
      <c r="H53" s="55"/>
      <c r="I53" s="56"/>
      <c r="J53" s="54"/>
      <c r="K53" s="54"/>
      <c r="L53" s="55"/>
      <c r="M53" s="56"/>
      <c r="N53" s="54"/>
      <c r="O53" s="54"/>
      <c r="P53" s="55"/>
      <c r="Q53" s="56"/>
      <c r="R53" s="54"/>
      <c r="S53" s="54"/>
      <c r="T53" s="55"/>
      <c r="U53" s="56"/>
      <c r="V53" s="54"/>
      <c r="W53" s="54"/>
      <c r="X53" s="55"/>
      <c r="Y53" s="56"/>
      <c r="Z53" s="54"/>
      <c r="AA53" s="54"/>
      <c r="AB53" s="55"/>
      <c r="AC53" s="52"/>
      <c r="AD53" s="54"/>
      <c r="AE53" s="54"/>
      <c r="AF53" s="55"/>
    </row>
    <row r="54" spans="1:32" ht="24.5" x14ac:dyDescent="0.35">
      <c r="A54" s="35"/>
      <c r="B54" s="69" t="s">
        <v>87</v>
      </c>
      <c r="C54" s="6">
        <v>1</v>
      </c>
      <c r="D54" s="37" t="s">
        <v>44</v>
      </c>
      <c r="E54" s="56"/>
      <c r="F54" s="54"/>
      <c r="G54" s="54"/>
      <c r="H54" s="55"/>
      <c r="I54" s="56"/>
      <c r="J54" s="54"/>
      <c r="K54" s="54"/>
      <c r="L54" s="55"/>
      <c r="M54" s="56"/>
      <c r="N54" s="54"/>
      <c r="O54" s="54"/>
      <c r="P54" s="55"/>
      <c r="Q54" s="56"/>
      <c r="R54" s="54"/>
      <c r="S54" s="54"/>
      <c r="T54" s="55"/>
      <c r="U54" s="56"/>
      <c r="V54" s="54"/>
      <c r="W54" s="54"/>
      <c r="X54" s="55"/>
      <c r="Y54" s="56"/>
      <c r="Z54" s="54"/>
      <c r="AA54" s="54"/>
      <c r="AB54" s="55"/>
      <c r="AC54" s="52"/>
      <c r="AD54" s="58"/>
      <c r="AE54" s="54"/>
      <c r="AF54" s="55"/>
    </row>
    <row r="55" spans="1:32" ht="36.5" x14ac:dyDescent="0.35">
      <c r="A55" s="39">
        <v>9</v>
      </c>
      <c r="B55" s="72" t="s">
        <v>88</v>
      </c>
      <c r="C55" s="6">
        <v>1</v>
      </c>
      <c r="D55" s="37" t="s">
        <v>44</v>
      </c>
      <c r="E55" s="56"/>
      <c r="F55" s="54"/>
      <c r="G55" s="54"/>
      <c r="H55" s="55"/>
      <c r="I55" s="56"/>
      <c r="J55" s="54"/>
      <c r="K55" s="54"/>
      <c r="L55" s="55"/>
      <c r="M55" s="56"/>
      <c r="N55" s="54"/>
      <c r="O55" s="54"/>
      <c r="P55" s="55"/>
      <c r="Q55" s="56"/>
      <c r="R55" s="54"/>
      <c r="S55" s="54"/>
      <c r="T55" s="55"/>
      <c r="U55" s="56"/>
      <c r="V55" s="54"/>
      <c r="W55" s="54"/>
      <c r="X55" s="55"/>
      <c r="Y55" s="56"/>
      <c r="Z55" s="54"/>
      <c r="AA55" s="54"/>
      <c r="AB55" s="55"/>
      <c r="AC55" s="52"/>
      <c r="AD55" s="58"/>
      <c r="AE55" s="54"/>
      <c r="AF55" s="55"/>
    </row>
    <row r="56" spans="1:32" ht="24.5" x14ac:dyDescent="0.35">
      <c r="A56" s="35"/>
      <c r="B56" s="69" t="s">
        <v>89</v>
      </c>
      <c r="C56" s="6"/>
      <c r="D56" s="37"/>
      <c r="E56" s="56"/>
      <c r="F56" s="54"/>
      <c r="G56" s="54"/>
      <c r="H56" s="55"/>
      <c r="I56" s="56"/>
      <c r="J56" s="54"/>
      <c r="K56" s="54"/>
      <c r="L56" s="55"/>
      <c r="M56" s="56"/>
      <c r="N56" s="54"/>
      <c r="O56" s="54"/>
      <c r="P56" s="55"/>
      <c r="Q56" s="56"/>
      <c r="R56" s="54"/>
      <c r="S56" s="54"/>
      <c r="T56" s="55"/>
      <c r="U56" s="56"/>
      <c r="V56" s="54"/>
      <c r="W56" s="54"/>
      <c r="X56" s="55"/>
      <c r="Y56" s="56"/>
      <c r="Z56" s="54"/>
      <c r="AA56" s="54"/>
      <c r="AB56" s="55"/>
      <c r="AC56" s="56"/>
      <c r="AD56" s="54"/>
      <c r="AE56" s="58"/>
      <c r="AF56" s="55"/>
    </row>
    <row r="57" spans="1:32" x14ac:dyDescent="0.35">
      <c r="A57" s="35"/>
      <c r="B57" s="69" t="s">
        <v>90</v>
      </c>
      <c r="C57" s="6"/>
      <c r="D57" s="37"/>
      <c r="E57" s="56"/>
      <c r="F57" s="57"/>
      <c r="G57" s="54"/>
      <c r="H57" s="55"/>
      <c r="I57" s="56"/>
      <c r="J57" s="57"/>
      <c r="K57" s="54"/>
      <c r="L57" s="55"/>
      <c r="M57" s="56"/>
      <c r="N57" s="57"/>
      <c r="O57" s="54"/>
      <c r="P57" s="55"/>
      <c r="Q57" s="56"/>
      <c r="R57" s="57"/>
      <c r="S57" s="54"/>
      <c r="T57" s="55"/>
      <c r="U57" s="56"/>
      <c r="V57" s="57"/>
      <c r="W57" s="54"/>
      <c r="X57" s="55"/>
      <c r="Y57" s="56"/>
      <c r="Z57" s="57"/>
      <c r="AA57" s="54"/>
      <c r="AB57" s="55"/>
      <c r="AC57" s="56"/>
      <c r="AD57" s="53"/>
      <c r="AE57" s="60"/>
      <c r="AF57" s="55"/>
    </row>
    <row r="58" spans="1:32" x14ac:dyDescent="0.35">
      <c r="A58" s="40"/>
      <c r="B58" s="73" t="s">
        <v>91</v>
      </c>
      <c r="C58" s="9"/>
      <c r="D58" s="41"/>
      <c r="E58" s="56"/>
      <c r="F58" s="54"/>
      <c r="G58" s="54"/>
      <c r="H58" s="55"/>
      <c r="I58" s="56"/>
      <c r="J58" s="54"/>
      <c r="K58" s="54"/>
      <c r="L58" s="55"/>
      <c r="M58" s="56"/>
      <c r="N58" s="54"/>
      <c r="O58" s="54"/>
      <c r="P58" s="55"/>
      <c r="Q58" s="56"/>
      <c r="R58" s="54"/>
      <c r="S58" s="54"/>
      <c r="T58" s="55"/>
      <c r="U58" s="56"/>
      <c r="V58" s="54"/>
      <c r="W58" s="54"/>
      <c r="X58" s="55"/>
      <c r="Y58" s="56"/>
      <c r="Z58" s="54"/>
      <c r="AA58" s="54"/>
      <c r="AB58" s="55"/>
      <c r="AC58" s="56"/>
      <c r="AD58" s="54"/>
      <c r="AE58" s="54"/>
      <c r="AF58" s="59"/>
    </row>
    <row r="59" spans="1:32" ht="15" thickBot="1" x14ac:dyDescent="0.4">
      <c r="A59" s="27"/>
      <c r="B59" s="74" t="s">
        <v>92</v>
      </c>
      <c r="C59" s="28"/>
      <c r="D59" s="29"/>
      <c r="E59" s="43"/>
      <c r="F59" s="61"/>
      <c r="G59" s="61"/>
      <c r="H59" s="62"/>
      <c r="I59" s="43"/>
      <c r="J59" s="61"/>
      <c r="K59" s="61"/>
      <c r="L59" s="62"/>
      <c r="M59" s="43"/>
      <c r="N59" s="61"/>
      <c r="O59" s="61"/>
      <c r="P59" s="62"/>
      <c r="Q59" s="43"/>
      <c r="R59" s="61"/>
      <c r="S59" s="61"/>
      <c r="T59" s="62"/>
      <c r="U59" s="43"/>
      <c r="V59" s="61"/>
      <c r="W59" s="61"/>
      <c r="X59" s="62"/>
      <c r="Y59" s="43"/>
      <c r="Z59" s="61"/>
      <c r="AA59" s="61"/>
      <c r="AB59" s="62"/>
      <c r="AC59" s="43"/>
      <c r="AD59" s="61"/>
      <c r="AE59" s="61"/>
      <c r="AF59" s="62"/>
    </row>
  </sheetData>
  <mergeCells count="8">
    <mergeCell ref="Q8:T8"/>
    <mergeCell ref="U8:X8"/>
    <mergeCell ref="Y8:AB8"/>
    <mergeCell ref="AC8:AF8"/>
    <mergeCell ref="A4:D4"/>
    <mergeCell ref="E8:H8"/>
    <mergeCell ref="I8:L8"/>
    <mergeCell ref="M8:P8"/>
  </mergeCells>
  <phoneticPr fontId="5" type="noConversion"/>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7"/>
  <sheetViews>
    <sheetView tabSelected="1" workbookViewId="0">
      <selection activeCell="E11" sqref="E11"/>
    </sheetView>
  </sheetViews>
  <sheetFormatPr defaultColWidth="8.7265625" defaultRowHeight="14.5" x14ac:dyDescent="0.35"/>
  <cols>
    <col min="2" max="2" width="29.54296875" customWidth="1"/>
    <col min="4" max="4" width="6.7265625" customWidth="1"/>
    <col min="5" max="5" width="14.453125" customWidth="1"/>
    <col min="6" max="6" width="17.26953125" customWidth="1"/>
    <col min="8" max="8" width="11.453125" customWidth="1"/>
  </cols>
  <sheetData>
    <row r="1" spans="1:8" ht="15.5" x14ac:dyDescent="0.35">
      <c r="A1" s="25" t="s">
        <v>0</v>
      </c>
    </row>
    <row r="3" spans="1:8" x14ac:dyDescent="0.35">
      <c r="A3" s="143" t="s">
        <v>1</v>
      </c>
      <c r="B3" s="143"/>
      <c r="C3" s="143"/>
      <c r="D3" s="143"/>
      <c r="E3" s="143"/>
      <c r="F3" s="143"/>
    </row>
    <row r="5" spans="1:8" x14ac:dyDescent="0.35">
      <c r="A5" s="12" t="s">
        <v>2</v>
      </c>
    </row>
    <row r="6" spans="1:8" ht="14.65" customHeight="1" x14ac:dyDescent="0.35">
      <c r="A6" s="12"/>
    </row>
    <row r="7" spans="1:8" ht="14.65" customHeight="1" x14ac:dyDescent="0.35">
      <c r="A7" s="4" t="s">
        <v>93</v>
      </c>
      <c r="B7" s="4" t="s">
        <v>4</v>
      </c>
      <c r="C7" s="4" t="s">
        <v>5</v>
      </c>
      <c r="D7" s="4" t="s">
        <v>6</v>
      </c>
      <c r="E7" s="4" t="s">
        <v>94</v>
      </c>
      <c r="F7" s="4" t="s">
        <v>95</v>
      </c>
    </row>
    <row r="8" spans="1:8" x14ac:dyDescent="0.35">
      <c r="A8" s="5"/>
      <c r="B8" s="5"/>
      <c r="C8" s="5"/>
      <c r="D8" s="5"/>
      <c r="E8" s="5"/>
      <c r="F8" s="5"/>
    </row>
    <row r="9" spans="1:8" ht="29" x14ac:dyDescent="0.35">
      <c r="A9" s="16">
        <v>1</v>
      </c>
      <c r="B9" s="13" t="s">
        <v>96</v>
      </c>
      <c r="C9" s="6">
        <v>1</v>
      </c>
      <c r="D9" s="6" t="s">
        <v>44</v>
      </c>
      <c r="E9" s="6">
        <f>'School BOQ  (Lot 1)'!F77</f>
        <v>0</v>
      </c>
      <c r="F9" s="6">
        <f>C9*E9</f>
        <v>0</v>
      </c>
      <c r="H9" s="14"/>
    </row>
    <row r="10" spans="1:8" ht="29" x14ac:dyDescent="0.35">
      <c r="A10" s="16">
        <v>2</v>
      </c>
      <c r="B10" s="13" t="s">
        <v>97</v>
      </c>
      <c r="C10" s="6">
        <v>1</v>
      </c>
      <c r="D10" s="6" t="s">
        <v>44</v>
      </c>
      <c r="E10" s="6">
        <f>'Latrine BOQ (Lot 2)'!F53</f>
        <v>0</v>
      </c>
      <c r="F10" s="6">
        <f>C10*E10</f>
        <v>0</v>
      </c>
    </row>
    <row r="11" spans="1:8" ht="29" x14ac:dyDescent="0.35">
      <c r="A11" s="16">
        <v>3</v>
      </c>
      <c r="B11" s="13" t="s">
        <v>98</v>
      </c>
      <c r="C11" s="6">
        <v>1</v>
      </c>
      <c r="D11" s="6" t="s">
        <v>44</v>
      </c>
      <c r="E11" s="6">
        <f>'Travaux restant (Lot 3)'!F34</f>
        <v>0</v>
      </c>
      <c r="F11" s="6">
        <f>C11*E11</f>
        <v>0</v>
      </c>
    </row>
    <row r="12" spans="1:8" x14ac:dyDescent="0.35">
      <c r="A12" s="7"/>
      <c r="B12" s="5"/>
      <c r="C12" s="6"/>
      <c r="D12" s="6"/>
      <c r="E12" s="6"/>
      <c r="F12" s="6"/>
    </row>
    <row r="13" spans="1:8" x14ac:dyDescent="0.35">
      <c r="A13" s="18"/>
      <c r="B13" s="17" t="s">
        <v>99</v>
      </c>
      <c r="C13" s="20"/>
      <c r="D13" s="20"/>
      <c r="E13" s="20"/>
      <c r="F13" s="20">
        <f>SUM(F9:F12)</f>
        <v>0</v>
      </c>
    </row>
    <row r="14" spans="1:8" x14ac:dyDescent="0.35">
      <c r="A14" s="19"/>
      <c r="C14" s="14"/>
      <c r="D14" s="14"/>
      <c r="E14" s="14"/>
      <c r="F14" s="14"/>
    </row>
    <row r="15" spans="1:8" x14ac:dyDescent="0.35">
      <c r="A15" s="19"/>
      <c r="C15" s="14"/>
      <c r="D15" s="14"/>
      <c r="E15" s="14"/>
      <c r="F15" s="14"/>
    </row>
    <row r="16" spans="1:8" x14ac:dyDescent="0.35">
      <c r="F16" s="19"/>
      <c r="G16" s="19"/>
    </row>
    <row r="17" spans="6:8" x14ac:dyDescent="0.35">
      <c r="F17" s="19"/>
      <c r="H17" s="19"/>
    </row>
  </sheetData>
  <mergeCells count="1">
    <mergeCell ref="A3:F3"/>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77"/>
  <sheetViews>
    <sheetView zoomScale="90" zoomScaleNormal="90" workbookViewId="0">
      <selection activeCell="B1" sqref="B1"/>
    </sheetView>
  </sheetViews>
  <sheetFormatPr defaultColWidth="8.7265625" defaultRowHeight="13" x14ac:dyDescent="0.3"/>
  <cols>
    <col min="1" max="1" width="8.7265625" style="75"/>
    <col min="2" max="2" width="48.26953125" style="75" customWidth="1"/>
    <col min="3" max="4" width="9.453125" style="75" customWidth="1"/>
    <col min="5" max="5" width="11.453125" style="75" customWidth="1"/>
    <col min="6" max="6" width="14.26953125" style="75" customWidth="1"/>
    <col min="7" max="16384" width="8.7265625" style="79"/>
  </cols>
  <sheetData>
    <row r="2" spans="1:7" x14ac:dyDescent="0.3">
      <c r="A2" s="80" t="s">
        <v>0</v>
      </c>
    </row>
    <row r="3" spans="1:7" hidden="1" x14ac:dyDescent="0.3"/>
    <row r="4" spans="1:7" x14ac:dyDescent="0.3">
      <c r="A4" s="144" t="s">
        <v>1</v>
      </c>
      <c r="B4" s="144"/>
      <c r="C4" s="144"/>
      <c r="D4" s="144"/>
      <c r="E4" s="144"/>
      <c r="F4" s="144"/>
    </row>
    <row r="5" spans="1:7" x14ac:dyDescent="0.3">
      <c r="A5" s="126"/>
    </row>
    <row r="6" spans="1:7" ht="13.15" customHeight="1" x14ac:dyDescent="0.3">
      <c r="A6" s="125" t="s">
        <v>2</v>
      </c>
      <c r="B6" s="124"/>
      <c r="C6" s="123"/>
      <c r="D6" s="123"/>
      <c r="E6" s="123"/>
      <c r="F6" s="122"/>
      <c r="G6" s="121"/>
    </row>
    <row r="7" spans="1:7" ht="13.5" customHeight="1" x14ac:dyDescent="0.3">
      <c r="A7" s="92"/>
      <c r="G7" s="121"/>
    </row>
    <row r="8" spans="1:7" x14ac:dyDescent="0.3">
      <c r="A8" s="93" t="s">
        <v>3</v>
      </c>
      <c r="B8" s="76" t="s">
        <v>4</v>
      </c>
      <c r="C8" s="76" t="s">
        <v>5</v>
      </c>
      <c r="D8" s="76" t="s">
        <v>6</v>
      </c>
      <c r="E8" s="76" t="s">
        <v>94</v>
      </c>
      <c r="F8" s="76" t="s">
        <v>95</v>
      </c>
    </row>
    <row r="9" spans="1:7" x14ac:dyDescent="0.3">
      <c r="A9" s="94"/>
      <c r="B9" s="77"/>
      <c r="C9" s="77"/>
      <c r="D9" s="77"/>
      <c r="E9" s="77"/>
      <c r="F9" s="77"/>
    </row>
    <row r="10" spans="1:7" x14ac:dyDescent="0.3">
      <c r="A10" s="95">
        <v>1</v>
      </c>
      <c r="B10" s="81" t="s">
        <v>42</v>
      </c>
      <c r="C10" s="115"/>
      <c r="D10" s="115"/>
      <c r="E10" s="116"/>
      <c r="F10" s="116"/>
    </row>
    <row r="11" spans="1:7" x14ac:dyDescent="0.3">
      <c r="A11" s="96"/>
      <c r="B11" s="82" t="s">
        <v>43</v>
      </c>
      <c r="C11" s="117">
        <v>1</v>
      </c>
      <c r="D11" s="118" t="s">
        <v>44</v>
      </c>
      <c r="E11" s="102"/>
      <c r="F11" s="102">
        <f>C11*E11</f>
        <v>0</v>
      </c>
    </row>
    <row r="12" spans="1:7" x14ac:dyDescent="0.3">
      <c r="A12" s="96"/>
      <c r="B12" s="82" t="s">
        <v>45</v>
      </c>
      <c r="C12" s="117">
        <v>1</v>
      </c>
      <c r="D12" s="118" t="s">
        <v>44</v>
      </c>
      <c r="E12" s="102"/>
      <c r="F12" s="102">
        <f t="shared" ref="F12:F70" si="0">C12*E12</f>
        <v>0</v>
      </c>
    </row>
    <row r="13" spans="1:7" x14ac:dyDescent="0.3">
      <c r="A13" s="96"/>
      <c r="B13" s="82" t="s">
        <v>46</v>
      </c>
      <c r="C13" s="117">
        <v>1</v>
      </c>
      <c r="D13" s="118" t="s">
        <v>44</v>
      </c>
      <c r="E13" s="102"/>
      <c r="F13" s="102">
        <f t="shared" si="0"/>
        <v>0</v>
      </c>
    </row>
    <row r="14" spans="1:7" x14ac:dyDescent="0.3">
      <c r="A14" s="96"/>
      <c r="B14" s="82" t="s">
        <v>47</v>
      </c>
      <c r="C14" s="117">
        <v>1</v>
      </c>
      <c r="D14" s="118" t="s">
        <v>44</v>
      </c>
      <c r="E14" s="102"/>
      <c r="F14" s="102">
        <f t="shared" si="0"/>
        <v>0</v>
      </c>
    </row>
    <row r="15" spans="1:7" x14ac:dyDescent="0.3">
      <c r="A15" s="96"/>
      <c r="B15" s="77"/>
      <c r="C15" s="78"/>
      <c r="D15" s="78"/>
      <c r="E15" s="78"/>
      <c r="F15" s="78"/>
    </row>
    <row r="16" spans="1:7" x14ac:dyDescent="0.3">
      <c r="A16" s="95">
        <v>2</v>
      </c>
      <c r="B16" s="83" t="s">
        <v>48</v>
      </c>
      <c r="C16" s="78"/>
      <c r="D16" s="78"/>
      <c r="E16" s="78"/>
      <c r="F16" s="78"/>
    </row>
    <row r="17" spans="1:8" ht="24" customHeight="1" x14ac:dyDescent="0.3">
      <c r="A17" s="95"/>
      <c r="B17" s="77" t="s">
        <v>49</v>
      </c>
      <c r="C17" s="78">
        <v>1</v>
      </c>
      <c r="D17" s="78" t="s">
        <v>44</v>
      </c>
      <c r="E17" s="78"/>
      <c r="F17" s="78">
        <f>C17*E17</f>
        <v>0</v>
      </c>
    </row>
    <row r="18" spans="1:8" x14ac:dyDescent="0.3">
      <c r="A18" s="96"/>
      <c r="B18" s="77" t="s">
        <v>50</v>
      </c>
      <c r="C18" s="78">
        <f>82*38.46/100</f>
        <v>31.537200000000002</v>
      </c>
      <c r="D18" s="78" t="s">
        <v>51</v>
      </c>
      <c r="E18" s="78"/>
      <c r="F18" s="78">
        <f t="shared" si="0"/>
        <v>0</v>
      </c>
      <c r="H18" s="111"/>
    </row>
    <row r="19" spans="1:8" x14ac:dyDescent="0.3">
      <c r="A19" s="96"/>
      <c r="B19" s="120" t="s">
        <v>52</v>
      </c>
      <c r="C19" s="101">
        <f>(14.69*7.8)*1.2</f>
        <v>137.49839999999998</v>
      </c>
      <c r="D19" s="101" t="s">
        <v>51</v>
      </c>
      <c r="E19" s="101"/>
      <c r="F19" s="101">
        <f t="shared" si="0"/>
        <v>0</v>
      </c>
    </row>
    <row r="20" spans="1:8" x14ac:dyDescent="0.3">
      <c r="A20" s="96"/>
      <c r="B20" s="84" t="s">
        <v>53</v>
      </c>
      <c r="C20" s="78">
        <v>1</v>
      </c>
      <c r="D20" s="78" t="s">
        <v>44</v>
      </c>
      <c r="E20" s="78"/>
      <c r="F20" s="78">
        <f t="shared" si="0"/>
        <v>0</v>
      </c>
    </row>
    <row r="21" spans="1:8" x14ac:dyDescent="0.3">
      <c r="A21" s="96"/>
      <c r="B21" s="84" t="s">
        <v>54</v>
      </c>
      <c r="C21" s="78">
        <v>1</v>
      </c>
      <c r="D21" s="78" t="s">
        <v>44</v>
      </c>
      <c r="E21" s="78"/>
      <c r="F21" s="78">
        <f t="shared" si="0"/>
        <v>0</v>
      </c>
    </row>
    <row r="22" spans="1:8" x14ac:dyDescent="0.3">
      <c r="A22" s="96"/>
      <c r="B22" s="77"/>
      <c r="C22" s="78"/>
      <c r="D22" s="78"/>
      <c r="E22" s="78"/>
      <c r="F22" s="78"/>
    </row>
    <row r="23" spans="1:8" x14ac:dyDescent="0.3">
      <c r="A23" s="95">
        <v>3</v>
      </c>
      <c r="B23" s="83" t="s">
        <v>55</v>
      </c>
      <c r="C23" s="78"/>
      <c r="D23" s="78"/>
      <c r="E23" s="78"/>
      <c r="F23" s="78"/>
    </row>
    <row r="24" spans="1:8" ht="26" x14ac:dyDescent="0.3">
      <c r="A24" s="96"/>
      <c r="B24" s="85" t="s">
        <v>56</v>
      </c>
      <c r="C24" s="102">
        <v>3.31</v>
      </c>
      <c r="D24" s="78" t="s">
        <v>51</v>
      </c>
      <c r="E24" s="78"/>
      <c r="F24" s="78">
        <f t="shared" si="0"/>
        <v>0</v>
      </c>
    </row>
    <row r="25" spans="1:8" ht="26" x14ac:dyDescent="0.3">
      <c r="A25" s="96"/>
      <c r="B25" s="85" t="s">
        <v>57</v>
      </c>
      <c r="C25" s="78">
        <v>6.57</v>
      </c>
      <c r="D25" s="78" t="s">
        <v>51</v>
      </c>
      <c r="E25" s="78"/>
      <c r="F25" s="78">
        <f t="shared" si="0"/>
        <v>0</v>
      </c>
    </row>
    <row r="26" spans="1:8" ht="26" x14ac:dyDescent="0.3">
      <c r="A26" s="96"/>
      <c r="B26" s="85" t="s">
        <v>58</v>
      </c>
      <c r="C26" s="78">
        <f>0.6*0.3846</f>
        <v>0.23075999999999999</v>
      </c>
      <c r="D26" s="78" t="s">
        <v>51</v>
      </c>
      <c r="E26" s="78"/>
      <c r="F26" s="78">
        <f t="shared" si="0"/>
        <v>0</v>
      </c>
    </row>
    <row r="27" spans="1:8" ht="26" x14ac:dyDescent="0.3">
      <c r="A27" s="96"/>
      <c r="B27" s="85" t="s">
        <v>59</v>
      </c>
      <c r="C27" s="78">
        <f>19.25*0.3846</f>
        <v>7.4035500000000001</v>
      </c>
      <c r="D27" s="78" t="s">
        <v>51</v>
      </c>
      <c r="E27" s="78"/>
      <c r="F27" s="78">
        <f t="shared" si="0"/>
        <v>0</v>
      </c>
    </row>
    <row r="28" spans="1:8" ht="26" x14ac:dyDescent="0.3">
      <c r="A28" s="96"/>
      <c r="B28" s="85" t="s">
        <v>60</v>
      </c>
      <c r="C28" s="79">
        <f>(24.18+48.36*2)*0.125</f>
        <v>15.112500000000001</v>
      </c>
      <c r="D28" s="78" t="s">
        <v>51</v>
      </c>
      <c r="E28" s="78"/>
      <c r="F28" s="78">
        <f t="shared" si="0"/>
        <v>0</v>
      </c>
    </row>
    <row r="29" spans="1:8" x14ac:dyDescent="0.3">
      <c r="A29" s="96"/>
      <c r="B29" s="77" t="s">
        <v>61</v>
      </c>
      <c r="C29" s="79">
        <f>(24.18+48.36*2)</f>
        <v>120.9</v>
      </c>
      <c r="D29" s="78" t="s">
        <v>62</v>
      </c>
      <c r="E29" s="78"/>
      <c r="F29" s="78">
        <f t="shared" si="0"/>
        <v>0</v>
      </c>
    </row>
    <row r="30" spans="1:8" x14ac:dyDescent="0.3">
      <c r="A30" s="96"/>
      <c r="B30" s="77"/>
      <c r="C30" s="78"/>
      <c r="D30" s="78"/>
      <c r="E30" s="78"/>
      <c r="F30" s="78"/>
    </row>
    <row r="31" spans="1:8" x14ac:dyDescent="0.3">
      <c r="A31" s="95">
        <v>4</v>
      </c>
      <c r="B31" s="83" t="s">
        <v>63</v>
      </c>
      <c r="C31" s="78"/>
      <c r="D31" s="78"/>
      <c r="E31" s="78"/>
      <c r="F31" s="78"/>
    </row>
    <row r="32" spans="1:8" ht="26" x14ac:dyDescent="0.3">
      <c r="A32" s="96"/>
      <c r="B32" s="85" t="s">
        <v>64</v>
      </c>
      <c r="C32" s="102">
        <f>(56.7+26.6)*0.2*0.2</f>
        <v>3.3320000000000007</v>
      </c>
      <c r="D32" s="78" t="s">
        <v>51</v>
      </c>
      <c r="E32" s="78"/>
      <c r="F32" s="78">
        <f t="shared" si="0"/>
        <v>0</v>
      </c>
    </row>
    <row r="33" spans="1:6" ht="26" x14ac:dyDescent="0.3">
      <c r="A33" s="96"/>
      <c r="B33" s="85" t="s">
        <v>65</v>
      </c>
      <c r="C33" s="78">
        <f>667.5*0.351</f>
        <v>234.29249999999999</v>
      </c>
      <c r="D33" s="78" t="s">
        <v>62</v>
      </c>
      <c r="E33" s="78"/>
      <c r="F33" s="78">
        <f t="shared" si="0"/>
        <v>0</v>
      </c>
    </row>
    <row r="34" spans="1:6" x14ac:dyDescent="0.3">
      <c r="A34" s="96"/>
      <c r="B34" s="85" t="s">
        <v>66</v>
      </c>
      <c r="C34" s="78">
        <f>((498.6*2)-(12*1.2*2.65)-(12*1.3*4)-(12*1.3*2.7))*0.351</f>
        <v>299.93652000000003</v>
      </c>
      <c r="D34" s="78" t="s">
        <v>62</v>
      </c>
      <c r="E34" s="78"/>
      <c r="F34" s="78">
        <f t="shared" si="0"/>
        <v>0</v>
      </c>
    </row>
    <row r="35" spans="1:6" x14ac:dyDescent="0.3">
      <c r="A35" s="96"/>
      <c r="B35" s="77"/>
      <c r="C35" s="78"/>
      <c r="D35" s="78"/>
      <c r="E35" s="78"/>
      <c r="F35" s="78"/>
    </row>
    <row r="36" spans="1:6" x14ac:dyDescent="0.3">
      <c r="A36" s="95">
        <v>5</v>
      </c>
      <c r="B36" s="83" t="s">
        <v>67</v>
      </c>
      <c r="C36" s="78"/>
      <c r="D36" s="78"/>
      <c r="E36" s="78"/>
      <c r="F36" s="78"/>
    </row>
    <row r="37" spans="1:6" x14ac:dyDescent="0.3">
      <c r="A37" s="96"/>
      <c r="B37" s="77" t="s">
        <v>68</v>
      </c>
      <c r="C37" s="103">
        <v>90</v>
      </c>
      <c r="D37" s="78" t="s">
        <v>69</v>
      </c>
      <c r="E37" s="78"/>
      <c r="F37" s="78">
        <f t="shared" si="0"/>
        <v>0</v>
      </c>
    </row>
    <row r="38" spans="1:6" x14ac:dyDescent="0.3">
      <c r="A38" s="96"/>
      <c r="B38" s="77" t="s">
        <v>70</v>
      </c>
      <c r="C38" s="78">
        <f>100*0.38</f>
        <v>38</v>
      </c>
      <c r="D38" s="78" t="s">
        <v>71</v>
      </c>
      <c r="E38" s="78"/>
      <c r="F38" s="78">
        <f t="shared" si="0"/>
        <v>0</v>
      </c>
    </row>
    <row r="39" spans="1:6" ht="26" x14ac:dyDescent="0.3">
      <c r="A39" s="96"/>
      <c r="B39" s="85" t="s">
        <v>72</v>
      </c>
      <c r="C39" s="103">
        <v>250</v>
      </c>
      <c r="D39" s="78" t="s">
        <v>62</v>
      </c>
      <c r="E39" s="86"/>
      <c r="F39" s="78">
        <f t="shared" si="0"/>
        <v>0</v>
      </c>
    </row>
    <row r="40" spans="1:6" x14ac:dyDescent="0.3">
      <c r="A40" s="96"/>
      <c r="B40" s="77" t="s">
        <v>100</v>
      </c>
      <c r="C40" s="103">
        <f>171*0.38</f>
        <v>64.98</v>
      </c>
      <c r="D40" s="78" t="s">
        <v>101</v>
      </c>
      <c r="E40" s="86"/>
      <c r="F40" s="78">
        <f t="shared" si="0"/>
        <v>0</v>
      </c>
    </row>
    <row r="41" spans="1:6" x14ac:dyDescent="0.3">
      <c r="A41" s="96"/>
      <c r="B41" s="77" t="s">
        <v>102</v>
      </c>
      <c r="C41" s="103">
        <f>39*0.38</f>
        <v>14.82</v>
      </c>
      <c r="D41" s="78" t="s">
        <v>101</v>
      </c>
      <c r="E41" s="86"/>
      <c r="F41" s="78">
        <f t="shared" si="0"/>
        <v>0</v>
      </c>
    </row>
    <row r="42" spans="1:6" x14ac:dyDescent="0.3">
      <c r="A42" s="96"/>
      <c r="B42" s="77" t="s">
        <v>103</v>
      </c>
      <c r="C42" s="103">
        <f>10*0.38</f>
        <v>3.8</v>
      </c>
      <c r="D42" s="78" t="s">
        <v>101</v>
      </c>
      <c r="E42" s="86"/>
      <c r="F42" s="78">
        <f t="shared" si="0"/>
        <v>0</v>
      </c>
    </row>
    <row r="43" spans="1:6" x14ac:dyDescent="0.3">
      <c r="A43" s="96"/>
      <c r="B43" s="77" t="s">
        <v>104</v>
      </c>
      <c r="C43" s="103">
        <f>10*0.38</f>
        <v>3.8</v>
      </c>
      <c r="D43" s="78" t="s">
        <v>101</v>
      </c>
      <c r="E43" s="86"/>
      <c r="F43" s="78">
        <f t="shared" si="0"/>
        <v>0</v>
      </c>
    </row>
    <row r="44" spans="1:6" x14ac:dyDescent="0.3">
      <c r="A44" s="96"/>
      <c r="B44" s="77" t="s">
        <v>105</v>
      </c>
      <c r="C44" s="103">
        <f>20*0.38</f>
        <v>7.6</v>
      </c>
      <c r="D44" s="78" t="s">
        <v>101</v>
      </c>
      <c r="E44" s="86"/>
      <c r="F44" s="78">
        <f t="shared" si="0"/>
        <v>0</v>
      </c>
    </row>
    <row r="45" spans="1:6" x14ac:dyDescent="0.3">
      <c r="A45" s="96"/>
      <c r="B45" s="77" t="s">
        <v>106</v>
      </c>
      <c r="C45" s="103">
        <f>212*0.38</f>
        <v>80.56</v>
      </c>
      <c r="D45" s="78" t="s">
        <v>101</v>
      </c>
      <c r="E45" s="78"/>
      <c r="F45" s="78">
        <f t="shared" si="0"/>
        <v>0</v>
      </c>
    </row>
    <row r="46" spans="1:6" x14ac:dyDescent="0.3">
      <c r="A46" s="96"/>
      <c r="B46" s="77" t="s">
        <v>107</v>
      </c>
      <c r="C46" s="103">
        <f>28*0.38</f>
        <v>10.64</v>
      </c>
      <c r="D46" s="78" t="s">
        <v>101</v>
      </c>
      <c r="E46" s="78"/>
      <c r="F46" s="78">
        <f t="shared" si="0"/>
        <v>0</v>
      </c>
    </row>
    <row r="47" spans="1:6" x14ac:dyDescent="0.3">
      <c r="A47" s="96"/>
      <c r="B47" s="77" t="s">
        <v>108</v>
      </c>
      <c r="C47" s="103">
        <f>100*0.38</f>
        <v>38</v>
      </c>
      <c r="D47" s="78" t="s">
        <v>71</v>
      </c>
      <c r="E47" s="78"/>
      <c r="F47" s="78">
        <f t="shared" si="0"/>
        <v>0</v>
      </c>
    </row>
    <row r="48" spans="1:6" x14ac:dyDescent="0.3">
      <c r="A48" s="96"/>
      <c r="B48" s="77" t="s">
        <v>109</v>
      </c>
      <c r="C48" s="103">
        <f>75*0.38</f>
        <v>28.5</v>
      </c>
      <c r="D48" s="78" t="s">
        <v>71</v>
      </c>
      <c r="E48" s="78"/>
      <c r="F48" s="78">
        <f t="shared" si="0"/>
        <v>0</v>
      </c>
    </row>
    <row r="49" spans="1:8" x14ac:dyDescent="0.3">
      <c r="A49" s="96"/>
      <c r="B49" s="77" t="s">
        <v>110</v>
      </c>
      <c r="C49" s="103">
        <f>50*0.38</f>
        <v>19</v>
      </c>
      <c r="D49" s="78" t="s">
        <v>71</v>
      </c>
      <c r="E49" s="78"/>
      <c r="F49" s="78">
        <f t="shared" si="0"/>
        <v>0</v>
      </c>
      <c r="G49" s="114"/>
      <c r="H49" s="114"/>
    </row>
    <row r="50" spans="1:8" x14ac:dyDescent="0.3">
      <c r="A50" s="96"/>
      <c r="B50" s="77" t="s">
        <v>73</v>
      </c>
      <c r="C50" s="78">
        <v>1</v>
      </c>
      <c r="D50" s="78" t="s">
        <v>44</v>
      </c>
      <c r="E50" s="78"/>
      <c r="F50" s="114">
        <f>E50+E49+E48+E47+E46+E45+E44+E43+E42+E41+E40+E39+E38</f>
        <v>0</v>
      </c>
    </row>
    <row r="51" spans="1:8" x14ac:dyDescent="0.3">
      <c r="A51" s="96"/>
      <c r="B51" s="77"/>
      <c r="C51" s="78"/>
      <c r="D51" s="78"/>
      <c r="E51" s="78"/>
      <c r="F51" s="78"/>
    </row>
    <row r="52" spans="1:8" ht="26" x14ac:dyDescent="0.3">
      <c r="A52" s="97">
        <v>6</v>
      </c>
      <c r="B52" s="87" t="s">
        <v>74</v>
      </c>
      <c r="C52" s="103">
        <f>C34*0.38</f>
        <v>113.97587760000002</v>
      </c>
      <c r="D52" s="78" t="s">
        <v>62</v>
      </c>
      <c r="E52" s="78"/>
      <c r="F52" s="78">
        <f t="shared" si="0"/>
        <v>0</v>
      </c>
    </row>
    <row r="53" spans="1:8" ht="14.5" x14ac:dyDescent="0.35">
      <c r="A53" s="97"/>
      <c r="B53" s="109" t="s">
        <v>111</v>
      </c>
      <c r="C53" s="107">
        <v>39.46</v>
      </c>
      <c r="D53" s="107" t="s">
        <v>112</v>
      </c>
      <c r="E53" s="107"/>
      <c r="F53" s="107">
        <f t="shared" si="0"/>
        <v>0</v>
      </c>
      <c r="H53" s="114"/>
    </row>
    <row r="54" spans="1:8" x14ac:dyDescent="0.3">
      <c r="A54" s="96"/>
      <c r="B54" s="77"/>
      <c r="C54" s="78"/>
      <c r="D54" s="78"/>
      <c r="E54" s="78"/>
      <c r="F54" s="78"/>
    </row>
    <row r="55" spans="1:8" x14ac:dyDescent="0.3">
      <c r="A55" s="95">
        <v>7</v>
      </c>
      <c r="B55" s="83" t="s">
        <v>75</v>
      </c>
      <c r="C55" s="78"/>
      <c r="D55" s="78"/>
      <c r="E55" s="78"/>
      <c r="F55" s="78"/>
    </row>
    <row r="56" spans="1:8" x14ac:dyDescent="0.3">
      <c r="A56" s="96"/>
      <c r="B56" s="85" t="s">
        <v>76</v>
      </c>
      <c r="C56" s="78">
        <v>4</v>
      </c>
      <c r="D56" s="78" t="s">
        <v>77</v>
      </c>
      <c r="E56" s="78"/>
      <c r="F56" s="78">
        <f t="shared" si="0"/>
        <v>0</v>
      </c>
    </row>
    <row r="57" spans="1:8" x14ac:dyDescent="0.3">
      <c r="A57" s="96"/>
      <c r="B57" s="85" t="s">
        <v>78</v>
      </c>
      <c r="C57" s="78">
        <v>1</v>
      </c>
      <c r="D57" s="78" t="s">
        <v>77</v>
      </c>
      <c r="E57" s="78"/>
      <c r="F57" s="78">
        <f t="shared" si="0"/>
        <v>0</v>
      </c>
    </row>
    <row r="58" spans="1:8" x14ac:dyDescent="0.3">
      <c r="A58" s="96"/>
      <c r="B58" s="85" t="s">
        <v>113</v>
      </c>
      <c r="C58" s="103">
        <f>105*0.3846</f>
        <v>40.383000000000003</v>
      </c>
      <c r="D58" s="78" t="s">
        <v>62</v>
      </c>
      <c r="E58" s="78"/>
      <c r="F58" s="78">
        <f t="shared" si="0"/>
        <v>0</v>
      </c>
    </row>
    <row r="59" spans="1:8" x14ac:dyDescent="0.3">
      <c r="A59" s="96"/>
      <c r="B59" s="77"/>
      <c r="C59" s="78"/>
      <c r="D59" s="78"/>
      <c r="E59" s="78"/>
      <c r="F59" s="78"/>
    </row>
    <row r="60" spans="1:8" x14ac:dyDescent="0.3">
      <c r="A60" s="95">
        <v>8</v>
      </c>
      <c r="B60" s="83" t="s">
        <v>80</v>
      </c>
      <c r="C60" s="78"/>
      <c r="D60" s="78"/>
      <c r="E60" s="78"/>
      <c r="F60" s="78"/>
    </row>
    <row r="61" spans="1:8" x14ac:dyDescent="0.3">
      <c r="A61" s="96"/>
      <c r="B61" s="77" t="s">
        <v>81</v>
      </c>
      <c r="C61" s="103">
        <f>63*0.3846</f>
        <v>24.229800000000001</v>
      </c>
      <c r="D61" s="78" t="s">
        <v>82</v>
      </c>
      <c r="E61" s="78"/>
      <c r="F61" s="78">
        <f t="shared" si="0"/>
        <v>0</v>
      </c>
    </row>
    <row r="62" spans="1:8" x14ac:dyDescent="0.3">
      <c r="A62" s="96"/>
      <c r="B62" s="77" t="s">
        <v>83</v>
      </c>
      <c r="C62" s="78">
        <v>0.3846</v>
      </c>
      <c r="D62" s="78" t="s">
        <v>44</v>
      </c>
      <c r="E62" s="86"/>
      <c r="F62" s="78">
        <f t="shared" si="0"/>
        <v>0</v>
      </c>
    </row>
    <row r="63" spans="1:8" x14ac:dyDescent="0.3">
      <c r="A63" s="96"/>
      <c r="B63" s="85" t="s">
        <v>84</v>
      </c>
      <c r="C63" s="78">
        <v>2</v>
      </c>
      <c r="D63" s="78" t="s">
        <v>85</v>
      </c>
      <c r="E63" s="86"/>
      <c r="F63" s="78">
        <f t="shared" si="0"/>
        <v>0</v>
      </c>
    </row>
    <row r="64" spans="1:8" x14ac:dyDescent="0.3">
      <c r="A64" s="96"/>
      <c r="B64" s="85" t="s">
        <v>86</v>
      </c>
      <c r="C64" s="78">
        <v>1</v>
      </c>
      <c r="D64" s="78" t="s">
        <v>44</v>
      </c>
      <c r="E64" s="86"/>
      <c r="F64" s="78">
        <f t="shared" si="0"/>
        <v>0</v>
      </c>
    </row>
    <row r="65" spans="1:9" x14ac:dyDescent="0.3">
      <c r="A65" s="96">
        <v>9</v>
      </c>
      <c r="B65" s="87" t="s">
        <v>114</v>
      </c>
      <c r="C65" s="78"/>
      <c r="D65" s="78"/>
      <c r="E65" s="86"/>
      <c r="F65" s="78"/>
    </row>
    <row r="66" spans="1:9" x14ac:dyDescent="0.3">
      <c r="A66" s="96"/>
      <c r="B66" s="110" t="s">
        <v>115</v>
      </c>
      <c r="C66" s="101">
        <f>C53</f>
        <v>39.46</v>
      </c>
      <c r="D66" s="101" t="s">
        <v>112</v>
      </c>
      <c r="E66" s="101"/>
      <c r="F66" s="101">
        <f t="shared" ref="F66:F69" si="1">C66*E66</f>
        <v>0</v>
      </c>
      <c r="I66" s="114"/>
    </row>
    <row r="67" spans="1:9" x14ac:dyDescent="0.3">
      <c r="A67" s="96"/>
      <c r="B67" s="113" t="s">
        <v>116</v>
      </c>
      <c r="C67" s="101">
        <f>167.43*0.12</f>
        <v>20.0916</v>
      </c>
      <c r="D67" s="101" t="s">
        <v>51</v>
      </c>
      <c r="E67" s="101"/>
      <c r="F67" s="101">
        <f t="shared" si="1"/>
        <v>0</v>
      </c>
    </row>
    <row r="68" spans="1:9" ht="43.5" customHeight="1" x14ac:dyDescent="0.3">
      <c r="A68" s="96"/>
      <c r="B68" s="146" t="s">
        <v>117</v>
      </c>
      <c r="C68" s="101">
        <f>167.43</f>
        <v>167.43</v>
      </c>
      <c r="D68" s="101" t="s">
        <v>62</v>
      </c>
      <c r="E68" s="101"/>
      <c r="F68" s="101">
        <f t="shared" si="1"/>
        <v>0</v>
      </c>
      <c r="H68" s="114"/>
    </row>
    <row r="69" spans="1:9" ht="48" customHeight="1" x14ac:dyDescent="0.3">
      <c r="A69" s="137"/>
      <c r="B69" s="136" t="s">
        <v>118</v>
      </c>
      <c r="C69" s="138">
        <v>1</v>
      </c>
      <c r="D69" s="101" t="s">
        <v>6</v>
      </c>
      <c r="E69" s="101"/>
      <c r="F69" s="101">
        <f t="shared" si="1"/>
        <v>0</v>
      </c>
      <c r="H69" s="114"/>
    </row>
    <row r="70" spans="1:9" ht="26" x14ac:dyDescent="0.3">
      <c r="A70" s="97">
        <v>9</v>
      </c>
      <c r="B70" s="139" t="s">
        <v>88</v>
      </c>
      <c r="C70" s="78">
        <v>1</v>
      </c>
      <c r="D70" s="78" t="s">
        <v>44</v>
      </c>
      <c r="E70" s="78"/>
      <c r="F70" s="78">
        <f t="shared" si="0"/>
        <v>0</v>
      </c>
    </row>
    <row r="71" spans="1:9" x14ac:dyDescent="0.3">
      <c r="A71" s="96"/>
      <c r="B71" s="77"/>
      <c r="C71" s="78"/>
      <c r="D71" s="78"/>
      <c r="E71" s="78"/>
      <c r="F71" s="78"/>
    </row>
    <row r="72" spans="1:9" x14ac:dyDescent="0.3">
      <c r="A72" s="96"/>
      <c r="B72" s="119" t="s">
        <v>119</v>
      </c>
      <c r="C72" s="89"/>
      <c r="D72" s="89"/>
      <c r="E72" s="89"/>
      <c r="F72" s="89">
        <f>SUM(F10:F70)</f>
        <v>0</v>
      </c>
    </row>
    <row r="73" spans="1:9" x14ac:dyDescent="0.3">
      <c r="A73" s="96"/>
      <c r="B73" s="90"/>
      <c r="C73" s="78"/>
      <c r="D73" s="78"/>
      <c r="E73" s="78"/>
      <c r="F73" s="78"/>
    </row>
    <row r="74" spans="1:9" x14ac:dyDescent="0.3">
      <c r="A74" s="95">
        <v>10</v>
      </c>
      <c r="B74" s="91" t="s">
        <v>120</v>
      </c>
      <c r="C74" s="78"/>
      <c r="D74" s="78"/>
      <c r="E74" s="78">
        <v>0.05</v>
      </c>
      <c r="F74" s="78">
        <f>F72*E74</f>
        <v>0</v>
      </c>
    </row>
    <row r="75" spans="1:9" x14ac:dyDescent="0.3">
      <c r="A75" s="95">
        <v>11</v>
      </c>
      <c r="B75" s="88" t="s">
        <v>121</v>
      </c>
      <c r="C75" s="78"/>
      <c r="D75" s="78"/>
      <c r="E75" s="78">
        <v>0.1</v>
      </c>
      <c r="F75" s="78">
        <f>E75*F72</f>
        <v>0</v>
      </c>
    </row>
    <row r="76" spans="1:9" ht="13.5" thickBot="1" x14ac:dyDescent="0.35">
      <c r="A76" s="98"/>
      <c r="B76" s="99"/>
      <c r="C76" s="100"/>
      <c r="D76" s="100"/>
      <c r="E76" s="100"/>
      <c r="F76" s="100"/>
    </row>
    <row r="77" spans="1:9" ht="28.9" customHeight="1" x14ac:dyDescent="0.3">
      <c r="A77" s="104"/>
      <c r="B77" s="105" t="s">
        <v>99</v>
      </c>
      <c r="C77" s="106"/>
      <c r="D77" s="106"/>
      <c r="E77" s="106"/>
      <c r="F77" s="106">
        <f>SUM(F72:F76)</f>
        <v>0</v>
      </c>
      <c r="H77" s="114"/>
    </row>
  </sheetData>
  <mergeCells count="1">
    <mergeCell ref="A4:F4"/>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6"/>
  <sheetViews>
    <sheetView topLeftCell="A42" workbookViewId="0">
      <selection activeCell="E55" sqref="E55"/>
    </sheetView>
  </sheetViews>
  <sheetFormatPr defaultColWidth="8.7265625" defaultRowHeight="14.5" x14ac:dyDescent="0.35"/>
  <cols>
    <col min="2" max="2" width="42.26953125" customWidth="1"/>
    <col min="4" max="4" width="6.54296875" customWidth="1"/>
    <col min="5" max="5" width="13.54296875" customWidth="1"/>
    <col min="6" max="6" width="16.54296875" customWidth="1"/>
    <col min="7" max="7" width="10.7265625" customWidth="1"/>
  </cols>
  <sheetData>
    <row r="1" spans="1:6" ht="28.5" customHeight="1" x14ac:dyDescent="0.35">
      <c r="A1" s="25" t="s">
        <v>0</v>
      </c>
    </row>
    <row r="2" spans="1:6" ht="18.5" x14ac:dyDescent="0.45">
      <c r="A2" s="145" t="s">
        <v>122</v>
      </c>
      <c r="B2" s="145"/>
      <c r="C2" s="145"/>
      <c r="D2" s="145"/>
      <c r="E2" s="145"/>
      <c r="F2" s="145"/>
    </row>
    <row r="4" spans="1:6" ht="14.65" customHeight="1" x14ac:dyDescent="0.35"/>
    <row r="5" spans="1:6" ht="15" customHeight="1" x14ac:dyDescent="0.35">
      <c r="A5" s="15" t="s">
        <v>3</v>
      </c>
      <c r="B5" s="15" t="s">
        <v>4</v>
      </c>
      <c r="C5" s="15" t="s">
        <v>5</v>
      </c>
      <c r="D5" s="15" t="s">
        <v>6</v>
      </c>
      <c r="E5" s="15" t="s">
        <v>94</v>
      </c>
      <c r="F5" s="15" t="s">
        <v>95</v>
      </c>
    </row>
    <row r="6" spans="1:6" ht="52.9" customHeight="1" x14ac:dyDescent="0.35">
      <c r="A6" s="5"/>
      <c r="B6" s="5"/>
      <c r="C6" s="5"/>
      <c r="D6" s="5"/>
      <c r="E6" s="5"/>
      <c r="F6" s="5"/>
    </row>
    <row r="7" spans="1:6" x14ac:dyDescent="0.35">
      <c r="A7" s="11">
        <v>1</v>
      </c>
      <c r="B7" s="21" t="s">
        <v>42</v>
      </c>
      <c r="C7" s="2"/>
      <c r="D7" s="2"/>
      <c r="E7" s="5"/>
      <c r="F7" s="5"/>
    </row>
    <row r="8" spans="1:6" x14ac:dyDescent="0.35">
      <c r="A8" s="6"/>
      <c r="B8" s="1" t="s">
        <v>123</v>
      </c>
      <c r="C8" s="127">
        <v>1</v>
      </c>
      <c r="D8" s="128" t="s">
        <v>44</v>
      </c>
      <c r="E8" s="129"/>
      <c r="F8" s="107">
        <f>C8*E8</f>
        <v>0</v>
      </c>
    </row>
    <row r="9" spans="1:6" x14ac:dyDescent="0.35">
      <c r="A9" s="6"/>
      <c r="B9" s="5" t="s">
        <v>124</v>
      </c>
      <c r="C9" s="127">
        <v>1</v>
      </c>
      <c r="D9" s="129" t="s">
        <v>44</v>
      </c>
      <c r="E9" s="129"/>
      <c r="F9" s="108">
        <f t="shared" ref="F9" si="0">C9*E9</f>
        <v>0</v>
      </c>
    </row>
    <row r="10" spans="1:6" x14ac:dyDescent="0.35">
      <c r="A10" s="6"/>
      <c r="B10" s="5"/>
      <c r="C10" s="129"/>
      <c r="D10" s="129"/>
      <c r="E10" s="129"/>
      <c r="F10" s="6"/>
    </row>
    <row r="11" spans="1:6" x14ac:dyDescent="0.35">
      <c r="A11" s="11">
        <v>2</v>
      </c>
      <c r="B11" s="10" t="s">
        <v>125</v>
      </c>
      <c r="C11" s="129"/>
      <c r="D11" s="129"/>
      <c r="E11" s="129"/>
      <c r="F11" s="6"/>
    </row>
    <row r="12" spans="1:6" x14ac:dyDescent="0.35">
      <c r="A12" s="6"/>
      <c r="B12" s="5" t="s">
        <v>126</v>
      </c>
      <c r="C12" s="129">
        <v>1</v>
      </c>
      <c r="D12" s="129" t="s">
        <v>44</v>
      </c>
      <c r="E12" s="129"/>
      <c r="F12" s="107">
        <f t="shared" ref="F12:F17" si="1">C12*E12</f>
        <v>0</v>
      </c>
    </row>
    <row r="13" spans="1:6" ht="29" x14ac:dyDescent="0.35">
      <c r="A13" s="6"/>
      <c r="B13" s="8" t="s">
        <v>127</v>
      </c>
      <c r="C13" s="129">
        <v>38.54</v>
      </c>
      <c r="D13" s="129" t="s">
        <v>51</v>
      </c>
      <c r="E13" s="129"/>
      <c r="F13" s="107">
        <f t="shared" si="1"/>
        <v>0</v>
      </c>
    </row>
    <row r="14" spans="1:6" ht="43.5" x14ac:dyDescent="0.35">
      <c r="A14" s="6"/>
      <c r="B14" s="8" t="s">
        <v>128</v>
      </c>
      <c r="C14" s="6">
        <v>9.7225000000000001</v>
      </c>
      <c r="D14" s="6" t="s">
        <v>51</v>
      </c>
      <c r="E14" s="6"/>
      <c r="F14" s="107">
        <f t="shared" si="1"/>
        <v>0</v>
      </c>
    </row>
    <row r="15" spans="1:6" x14ac:dyDescent="0.35">
      <c r="A15" s="6"/>
      <c r="B15" s="5" t="s">
        <v>129</v>
      </c>
      <c r="C15" s="6">
        <v>32.704999999999998</v>
      </c>
      <c r="D15" s="6" t="s">
        <v>62</v>
      </c>
      <c r="E15" s="6"/>
      <c r="F15" s="107">
        <f t="shared" si="1"/>
        <v>0</v>
      </c>
    </row>
    <row r="16" spans="1:6" x14ac:dyDescent="0.35">
      <c r="A16" s="6"/>
      <c r="B16" s="5" t="s">
        <v>130</v>
      </c>
      <c r="C16" s="6">
        <v>32.704999999999998</v>
      </c>
      <c r="D16" s="6" t="s">
        <v>62</v>
      </c>
      <c r="E16" s="6"/>
      <c r="F16" s="107">
        <f t="shared" si="1"/>
        <v>0</v>
      </c>
    </row>
    <row r="17" spans="1:8" ht="43.5" x14ac:dyDescent="0.35">
      <c r="A17" s="6"/>
      <c r="B17" s="8" t="s">
        <v>131</v>
      </c>
      <c r="C17" s="6">
        <v>15</v>
      </c>
      <c r="D17" s="6" t="s">
        <v>132</v>
      </c>
      <c r="E17" s="6"/>
      <c r="F17" s="107">
        <f t="shared" si="1"/>
        <v>0</v>
      </c>
      <c r="H17" s="14"/>
    </row>
    <row r="18" spans="1:8" x14ac:dyDescent="0.35">
      <c r="A18" s="6"/>
      <c r="B18" s="5"/>
      <c r="C18" s="6"/>
      <c r="D18" s="6"/>
      <c r="E18" s="6"/>
      <c r="F18" s="6"/>
    </row>
    <row r="19" spans="1:8" x14ac:dyDescent="0.35">
      <c r="A19" s="11">
        <v>3</v>
      </c>
      <c r="B19" s="10" t="s">
        <v>133</v>
      </c>
      <c r="C19" s="6"/>
      <c r="D19" s="6"/>
      <c r="E19" s="6"/>
      <c r="F19" s="6"/>
    </row>
    <row r="20" spans="1:8" ht="29" x14ac:dyDescent="0.35">
      <c r="A20" s="6"/>
      <c r="B20" s="8" t="s">
        <v>134</v>
      </c>
      <c r="C20" s="6">
        <v>62.409999999999982</v>
      </c>
      <c r="D20" s="6" t="s">
        <v>62</v>
      </c>
      <c r="E20" s="6"/>
      <c r="F20" s="6">
        <f>C20*E20</f>
        <v>0</v>
      </c>
    </row>
    <row r="21" spans="1:8" ht="43.5" x14ac:dyDescent="0.35">
      <c r="A21" s="6"/>
      <c r="B21" s="8" t="s">
        <v>135</v>
      </c>
      <c r="C21" s="6">
        <v>1.752</v>
      </c>
      <c r="D21" s="6" t="s">
        <v>51</v>
      </c>
      <c r="E21" s="6"/>
      <c r="F21" s="6">
        <f>C21*E21</f>
        <v>0</v>
      </c>
    </row>
    <row r="22" spans="1:8" x14ac:dyDescent="0.35">
      <c r="A22" s="6"/>
      <c r="B22" s="5" t="s">
        <v>136</v>
      </c>
      <c r="C22" s="6">
        <v>124.81999999999996</v>
      </c>
      <c r="D22" s="6" t="s">
        <v>62</v>
      </c>
      <c r="E22" s="6"/>
      <c r="F22" s="6">
        <f t="shared" ref="F22:F23" si="2">C22*E22</f>
        <v>0</v>
      </c>
    </row>
    <row r="23" spans="1:8" ht="29" x14ac:dyDescent="0.35">
      <c r="A23" s="6"/>
      <c r="B23" s="8" t="s">
        <v>137</v>
      </c>
      <c r="C23" s="6">
        <v>2</v>
      </c>
      <c r="D23" s="6" t="s">
        <v>138</v>
      </c>
      <c r="E23" s="6"/>
      <c r="F23" s="6">
        <f t="shared" si="2"/>
        <v>0</v>
      </c>
    </row>
    <row r="24" spans="1:8" x14ac:dyDescent="0.35">
      <c r="A24" s="6"/>
      <c r="B24" s="5"/>
      <c r="C24" s="6"/>
      <c r="D24" s="6"/>
      <c r="E24" s="6"/>
      <c r="F24" s="6"/>
    </row>
    <row r="25" spans="1:8" x14ac:dyDescent="0.35">
      <c r="A25" s="6">
        <v>4</v>
      </c>
      <c r="B25" s="5" t="s">
        <v>139</v>
      </c>
      <c r="C25" s="6"/>
      <c r="D25" s="6"/>
      <c r="E25" s="6"/>
      <c r="F25" s="6"/>
    </row>
    <row r="26" spans="1:8" ht="72.5" x14ac:dyDescent="0.35">
      <c r="A26" s="6"/>
      <c r="B26" s="8" t="s">
        <v>140</v>
      </c>
      <c r="C26" s="6">
        <v>21.929999999999996</v>
      </c>
      <c r="D26" s="6" t="s">
        <v>62</v>
      </c>
      <c r="E26" s="6"/>
      <c r="F26" s="6">
        <f>C26*E26</f>
        <v>0</v>
      </c>
    </row>
    <row r="27" spans="1:8" x14ac:dyDescent="0.35">
      <c r="A27" s="6"/>
      <c r="B27" s="5" t="s">
        <v>141</v>
      </c>
      <c r="C27" s="6"/>
      <c r="D27" s="6"/>
      <c r="E27" s="6"/>
      <c r="F27" s="6"/>
    </row>
    <row r="28" spans="1:8" x14ac:dyDescent="0.35">
      <c r="A28" s="6"/>
      <c r="B28" s="5"/>
      <c r="C28" s="6"/>
      <c r="D28" s="6"/>
      <c r="E28" s="6"/>
      <c r="F28" s="6"/>
    </row>
    <row r="29" spans="1:8" x14ac:dyDescent="0.35">
      <c r="A29" s="11">
        <v>5</v>
      </c>
      <c r="B29" s="10" t="s">
        <v>142</v>
      </c>
      <c r="C29" s="6"/>
      <c r="D29" s="6"/>
      <c r="E29" s="6"/>
      <c r="F29" s="6"/>
    </row>
    <row r="30" spans="1:8" ht="58" x14ac:dyDescent="0.35">
      <c r="A30" s="6"/>
      <c r="B30" s="8" t="s">
        <v>143</v>
      </c>
      <c r="C30" s="6">
        <v>6</v>
      </c>
      <c r="D30" s="6" t="s">
        <v>77</v>
      </c>
      <c r="E30" s="6"/>
      <c r="F30" s="6">
        <f>C30*E30</f>
        <v>0</v>
      </c>
    </row>
    <row r="31" spans="1:8" ht="32.15" customHeight="1" x14ac:dyDescent="0.35">
      <c r="A31" s="6"/>
      <c r="B31" s="8" t="s">
        <v>144</v>
      </c>
      <c r="C31" s="6">
        <v>1</v>
      </c>
      <c r="D31" s="6" t="s">
        <v>44</v>
      </c>
      <c r="E31" s="6"/>
      <c r="F31" s="6">
        <f t="shared" ref="F31:F36" si="3">C31*E31</f>
        <v>0</v>
      </c>
    </row>
    <row r="32" spans="1:8" ht="43.5" x14ac:dyDescent="0.35">
      <c r="A32" s="6"/>
      <c r="B32" s="8" t="s">
        <v>145</v>
      </c>
      <c r="C32" s="6">
        <v>124.81999999999996</v>
      </c>
      <c r="D32" s="6" t="s">
        <v>62</v>
      </c>
      <c r="E32" s="6"/>
      <c r="F32" s="6">
        <f t="shared" si="3"/>
        <v>0</v>
      </c>
    </row>
    <row r="33" spans="1:6" ht="29" x14ac:dyDescent="0.35">
      <c r="A33" s="6"/>
      <c r="B33" s="8" t="s">
        <v>146</v>
      </c>
      <c r="C33" s="6">
        <v>6</v>
      </c>
      <c r="D33" s="6" t="s">
        <v>138</v>
      </c>
      <c r="E33" s="6"/>
      <c r="F33" s="6">
        <f t="shared" si="3"/>
        <v>0</v>
      </c>
    </row>
    <row r="34" spans="1:6" ht="29" x14ac:dyDescent="0.35">
      <c r="A34" s="6"/>
      <c r="B34" s="8" t="s">
        <v>147</v>
      </c>
      <c r="C34" s="6">
        <v>1</v>
      </c>
      <c r="D34" s="6" t="s">
        <v>44</v>
      </c>
      <c r="E34" s="6"/>
      <c r="F34" s="6">
        <f t="shared" si="3"/>
        <v>0</v>
      </c>
    </row>
    <row r="35" spans="1:6" ht="29" x14ac:dyDescent="0.35">
      <c r="A35" s="6"/>
      <c r="B35" s="8" t="s">
        <v>148</v>
      </c>
      <c r="C35" s="6">
        <v>6</v>
      </c>
      <c r="D35" s="6" t="s">
        <v>77</v>
      </c>
      <c r="E35" s="6"/>
      <c r="F35" s="6">
        <f t="shared" si="3"/>
        <v>0</v>
      </c>
    </row>
    <row r="36" spans="1:6" ht="29" x14ac:dyDescent="0.35">
      <c r="A36" s="6"/>
      <c r="B36" s="8" t="s">
        <v>149</v>
      </c>
      <c r="C36" s="6">
        <v>6</v>
      </c>
      <c r="D36" s="6" t="s">
        <v>77</v>
      </c>
      <c r="E36" s="6"/>
      <c r="F36" s="6">
        <f t="shared" si="3"/>
        <v>0</v>
      </c>
    </row>
    <row r="37" spans="1:6" x14ac:dyDescent="0.35">
      <c r="A37" s="6"/>
      <c r="B37" s="8"/>
      <c r="C37" s="6"/>
      <c r="D37" s="6"/>
      <c r="E37" s="6"/>
      <c r="F37" s="6"/>
    </row>
    <row r="38" spans="1:6" x14ac:dyDescent="0.35">
      <c r="A38" s="11">
        <v>4</v>
      </c>
      <c r="B38" s="23" t="s">
        <v>150</v>
      </c>
      <c r="C38" s="6"/>
      <c r="D38" s="6"/>
      <c r="E38" s="6"/>
      <c r="F38" s="6"/>
    </row>
    <row r="39" spans="1:6" ht="26.5" x14ac:dyDescent="0.35">
      <c r="A39" s="6"/>
      <c r="B39" s="112" t="s">
        <v>151</v>
      </c>
      <c r="C39" s="6">
        <v>6</v>
      </c>
      <c r="D39" s="6" t="s">
        <v>93</v>
      </c>
      <c r="E39" s="6"/>
      <c r="F39" s="6">
        <f>C39*E39</f>
        <v>0</v>
      </c>
    </row>
    <row r="40" spans="1:6" x14ac:dyDescent="0.35">
      <c r="A40" s="6"/>
      <c r="B40" s="5"/>
      <c r="C40" s="6"/>
      <c r="D40" s="6"/>
      <c r="E40" s="6"/>
      <c r="F40" s="6"/>
    </row>
    <row r="41" spans="1:6" x14ac:dyDescent="0.35">
      <c r="A41" s="11">
        <v>5</v>
      </c>
      <c r="B41" s="10" t="s">
        <v>152</v>
      </c>
      <c r="C41" s="6"/>
      <c r="D41" s="6"/>
      <c r="E41" s="6"/>
      <c r="F41" s="6"/>
    </row>
    <row r="42" spans="1:6" ht="29" x14ac:dyDescent="0.35">
      <c r="A42" s="6"/>
      <c r="B42" s="8" t="s">
        <v>153</v>
      </c>
      <c r="C42" s="6">
        <v>1</v>
      </c>
      <c r="D42" s="6" t="s">
        <v>44</v>
      </c>
      <c r="E42" s="6"/>
      <c r="F42" s="6">
        <f>C42*E42</f>
        <v>0</v>
      </c>
    </row>
    <row r="43" spans="1:6" ht="29" x14ac:dyDescent="0.35">
      <c r="A43" s="6"/>
      <c r="B43" s="8" t="s">
        <v>154</v>
      </c>
      <c r="C43" s="6">
        <v>2</v>
      </c>
      <c r="D43" s="6" t="s">
        <v>44</v>
      </c>
      <c r="E43" s="6"/>
      <c r="F43" s="6">
        <f t="shared" ref="F43:F45" si="4">C43*E43</f>
        <v>0</v>
      </c>
    </row>
    <row r="44" spans="1:6" ht="29" x14ac:dyDescent="0.35">
      <c r="A44" s="6"/>
      <c r="B44" s="8" t="s">
        <v>155</v>
      </c>
      <c r="C44" s="6">
        <v>1</v>
      </c>
      <c r="D44" s="6" t="s">
        <v>44</v>
      </c>
      <c r="E44" s="6"/>
      <c r="F44" s="6">
        <f t="shared" si="4"/>
        <v>0</v>
      </c>
    </row>
    <row r="45" spans="1:6" ht="29" x14ac:dyDescent="0.35">
      <c r="A45" s="6"/>
      <c r="B45" s="8" t="s">
        <v>156</v>
      </c>
      <c r="C45" s="6">
        <v>1</v>
      </c>
      <c r="D45" s="6" t="s">
        <v>44</v>
      </c>
      <c r="E45" s="6"/>
      <c r="F45" s="6">
        <f t="shared" si="4"/>
        <v>0</v>
      </c>
    </row>
    <row r="46" spans="1:6" x14ac:dyDescent="0.35">
      <c r="A46" s="6"/>
      <c r="B46" s="5"/>
      <c r="C46" s="6"/>
      <c r="D46" s="6"/>
      <c r="E46" s="6"/>
      <c r="F46" s="6"/>
    </row>
    <row r="47" spans="1:6" x14ac:dyDescent="0.35">
      <c r="A47" s="22"/>
      <c r="B47" s="23" t="s">
        <v>157</v>
      </c>
      <c r="C47" s="6"/>
      <c r="D47" s="6"/>
      <c r="E47" s="6"/>
      <c r="F47" s="6">
        <f>SUM(F6:F46)</f>
        <v>0</v>
      </c>
    </row>
    <row r="48" spans="1:6" x14ac:dyDescent="0.35">
      <c r="A48" s="6"/>
      <c r="B48" s="5"/>
      <c r="C48" s="6"/>
      <c r="D48" s="6"/>
      <c r="E48" s="6"/>
      <c r="F48" s="6"/>
    </row>
    <row r="49" spans="1:6" x14ac:dyDescent="0.35">
      <c r="A49" s="11">
        <v>5</v>
      </c>
      <c r="B49" s="10" t="s">
        <v>158</v>
      </c>
      <c r="C49" s="6"/>
      <c r="D49" s="6"/>
      <c r="E49" s="6">
        <v>0.05</v>
      </c>
      <c r="F49" s="6">
        <f>F47*E49</f>
        <v>0</v>
      </c>
    </row>
    <row r="50" spans="1:6" x14ac:dyDescent="0.35">
      <c r="A50" s="11"/>
      <c r="B50" s="10"/>
      <c r="C50" s="6"/>
      <c r="D50" s="6"/>
      <c r="E50" s="6"/>
      <c r="F50" s="6"/>
    </row>
    <row r="51" spans="1:6" ht="29" x14ac:dyDescent="0.35">
      <c r="A51" s="22">
        <v>6</v>
      </c>
      <c r="B51" s="23" t="s">
        <v>121</v>
      </c>
      <c r="C51" s="6"/>
      <c r="D51" s="6"/>
      <c r="E51" s="6">
        <v>0.1</v>
      </c>
      <c r="F51" s="6">
        <f>E51*F47</f>
        <v>0</v>
      </c>
    </row>
    <row r="52" spans="1:6" x14ac:dyDescent="0.35">
      <c r="A52" s="6"/>
      <c r="B52" s="5"/>
      <c r="C52" s="6"/>
      <c r="D52" s="6"/>
      <c r="E52" s="6"/>
      <c r="F52" s="6"/>
    </row>
    <row r="53" spans="1:6" x14ac:dyDescent="0.35">
      <c r="A53" s="20"/>
      <c r="B53" s="24" t="s">
        <v>159</v>
      </c>
      <c r="C53" s="20"/>
      <c r="D53" s="20"/>
      <c r="E53" s="20"/>
      <c r="F53" s="20">
        <f>SUM(F47:F52)</f>
        <v>0</v>
      </c>
    </row>
    <row r="54" spans="1:6" x14ac:dyDescent="0.35">
      <c r="A54" s="6"/>
      <c r="B54" s="5"/>
      <c r="C54" s="6"/>
      <c r="D54" s="6"/>
      <c r="E54" s="6"/>
      <c r="F54" s="6"/>
    </row>
    <row r="56" spans="1:6" x14ac:dyDescent="0.35">
      <c r="A56">
        <v>0.05</v>
      </c>
    </row>
  </sheetData>
  <mergeCells count="1">
    <mergeCell ref="A2:F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20C13-76B7-4EF6-8C00-CDA026346145}">
  <dimension ref="A1:F35"/>
  <sheetViews>
    <sheetView workbookViewId="0">
      <selection activeCell="C1" sqref="C1"/>
    </sheetView>
  </sheetViews>
  <sheetFormatPr defaultColWidth="8.7265625" defaultRowHeight="14.5" x14ac:dyDescent="0.35"/>
  <cols>
    <col min="2" max="2" width="42.26953125" customWidth="1"/>
    <col min="4" max="4" width="6.54296875" customWidth="1"/>
    <col min="5" max="5" width="13.54296875" customWidth="1"/>
    <col min="6" max="6" width="16.54296875" customWidth="1"/>
  </cols>
  <sheetData>
    <row r="1" spans="1:6" ht="15.5" x14ac:dyDescent="0.35">
      <c r="A1" s="25" t="s">
        <v>0</v>
      </c>
    </row>
    <row r="2" spans="1:6" ht="18.5" x14ac:dyDescent="0.45">
      <c r="A2" s="145" t="s">
        <v>160</v>
      </c>
      <c r="B2" s="145"/>
      <c r="C2" s="145"/>
      <c r="D2" s="145"/>
      <c r="E2" s="145"/>
      <c r="F2" s="145"/>
    </row>
    <row r="4" spans="1:6" ht="14.65" customHeight="1" x14ac:dyDescent="0.35"/>
    <row r="5" spans="1:6" ht="15" customHeight="1" x14ac:dyDescent="0.35">
      <c r="A5" s="15" t="s">
        <v>3</v>
      </c>
      <c r="B5" s="15" t="s">
        <v>4</v>
      </c>
      <c r="C5" s="15" t="s">
        <v>5</v>
      </c>
      <c r="D5" s="15" t="s">
        <v>6</v>
      </c>
      <c r="E5" s="15" t="s">
        <v>94</v>
      </c>
      <c r="F5" s="15" t="s">
        <v>95</v>
      </c>
    </row>
    <row r="6" spans="1:6" ht="15" customHeight="1" x14ac:dyDescent="0.35">
      <c r="A6" s="95">
        <v>1</v>
      </c>
      <c r="B6" s="83" t="s">
        <v>55</v>
      </c>
      <c r="C6" s="15"/>
      <c r="D6" s="15"/>
      <c r="E6" s="15"/>
      <c r="F6" s="15"/>
    </row>
    <row r="7" spans="1:6" ht="15" customHeight="1" x14ac:dyDescent="0.35">
      <c r="A7" s="15"/>
      <c r="B7" s="77" t="s">
        <v>61</v>
      </c>
      <c r="C7" s="103">
        <f>((6.6*25.2)+(6.6*29.4))*61.53/100</f>
        <v>221.72950800000001</v>
      </c>
      <c r="D7" s="78" t="s">
        <v>62</v>
      </c>
      <c r="E7" s="78"/>
      <c r="F7" s="78">
        <f t="shared" ref="F7" si="0">C7*E7</f>
        <v>0</v>
      </c>
    </row>
    <row r="8" spans="1:6" ht="15" customHeight="1" x14ac:dyDescent="0.35">
      <c r="A8" s="95">
        <v>2</v>
      </c>
      <c r="B8" s="83" t="s">
        <v>63</v>
      </c>
      <c r="C8" s="15"/>
      <c r="D8" s="15"/>
      <c r="E8" s="15"/>
      <c r="F8" s="15"/>
    </row>
    <row r="9" spans="1:6" ht="15" customHeight="1" x14ac:dyDescent="0.35">
      <c r="A9" s="130"/>
      <c r="B9" s="77" t="s">
        <v>68</v>
      </c>
      <c r="C9" s="103">
        <f>202*61.53/100</f>
        <v>124.2906</v>
      </c>
      <c r="D9" s="78" t="s">
        <v>69</v>
      </c>
      <c r="E9" s="78"/>
      <c r="F9" s="78">
        <f t="shared" ref="F9:F12" si="1">C9*E9</f>
        <v>0</v>
      </c>
    </row>
    <row r="10" spans="1:6" ht="15" customHeight="1" x14ac:dyDescent="0.35">
      <c r="A10" s="130"/>
      <c r="B10" s="77" t="s">
        <v>70</v>
      </c>
      <c r="C10" s="103">
        <v>61.53</v>
      </c>
      <c r="D10" s="78" t="s">
        <v>71</v>
      </c>
      <c r="E10" s="78"/>
      <c r="F10" s="78">
        <f t="shared" si="1"/>
        <v>0</v>
      </c>
    </row>
    <row r="11" spans="1:6" ht="26.5" x14ac:dyDescent="0.35">
      <c r="A11" s="130"/>
      <c r="B11" s="85" t="s">
        <v>72</v>
      </c>
      <c r="C11" s="103">
        <f>531*61.53/100</f>
        <v>326.72430000000003</v>
      </c>
      <c r="D11" s="78" t="s">
        <v>62</v>
      </c>
      <c r="E11" s="86"/>
      <c r="F11" s="78">
        <f t="shared" si="1"/>
        <v>0</v>
      </c>
    </row>
    <row r="12" spans="1:6" ht="15" customHeight="1" x14ac:dyDescent="0.35">
      <c r="A12" s="130"/>
      <c r="B12" s="77" t="s">
        <v>106</v>
      </c>
      <c r="C12" s="103">
        <f>212*15.45/100</f>
        <v>32.753999999999998</v>
      </c>
      <c r="D12" s="78" t="s">
        <v>101</v>
      </c>
      <c r="E12" s="78"/>
      <c r="F12" s="78">
        <f t="shared" si="1"/>
        <v>0</v>
      </c>
    </row>
    <row r="13" spans="1:6" ht="15" customHeight="1" x14ac:dyDescent="0.35">
      <c r="A13" s="130"/>
      <c r="B13" s="83"/>
      <c r="C13" s="15"/>
      <c r="D13" s="15"/>
      <c r="E13" s="15"/>
      <c r="F13" s="15"/>
    </row>
    <row r="14" spans="1:6" ht="26.5" x14ac:dyDescent="0.35">
      <c r="A14" s="97">
        <v>3</v>
      </c>
      <c r="B14" s="87" t="s">
        <v>74</v>
      </c>
      <c r="C14" s="78">
        <f>854.52*61.53/100</f>
        <v>525.78615600000001</v>
      </c>
      <c r="D14" s="78" t="s">
        <v>62</v>
      </c>
      <c r="E14" s="78"/>
      <c r="F14" s="78">
        <f t="shared" ref="F14" si="2">C14*E14</f>
        <v>0</v>
      </c>
    </row>
    <row r="15" spans="1:6" ht="15" customHeight="1" x14ac:dyDescent="0.35">
      <c r="A15" s="130"/>
      <c r="B15" s="83"/>
      <c r="C15" s="15"/>
      <c r="D15" s="15"/>
      <c r="E15" s="15"/>
      <c r="F15" s="15"/>
    </row>
    <row r="16" spans="1:6" ht="15" customHeight="1" x14ac:dyDescent="0.35">
      <c r="A16" s="95">
        <v>4</v>
      </c>
      <c r="B16" s="83" t="s">
        <v>75</v>
      </c>
      <c r="C16" s="78"/>
      <c r="D16" s="78"/>
      <c r="E16" s="78"/>
      <c r="F16" s="78"/>
    </row>
    <row r="17" spans="1:6" ht="26.5" x14ac:dyDescent="0.35">
      <c r="A17" s="96"/>
      <c r="B17" s="85" t="s">
        <v>76</v>
      </c>
      <c r="C17" s="78">
        <v>8</v>
      </c>
      <c r="D17" s="78" t="s">
        <v>77</v>
      </c>
      <c r="E17" s="78"/>
      <c r="F17" s="78">
        <f t="shared" ref="F17" si="3">C17*E17</f>
        <v>0</v>
      </c>
    </row>
    <row r="18" spans="1:6" x14ac:dyDescent="0.35">
      <c r="A18" s="95">
        <v>5</v>
      </c>
      <c r="B18" s="10" t="s">
        <v>80</v>
      </c>
      <c r="C18" s="78"/>
      <c r="D18" s="78"/>
      <c r="E18" s="78"/>
      <c r="F18" s="78"/>
    </row>
    <row r="19" spans="1:6" x14ac:dyDescent="0.35">
      <c r="A19" s="132"/>
      <c r="B19" s="5" t="s">
        <v>81</v>
      </c>
      <c r="C19" s="135">
        <f>63*61.54/100</f>
        <v>38.770200000000003</v>
      </c>
      <c r="D19" s="6" t="s">
        <v>82</v>
      </c>
      <c r="E19" s="6"/>
      <c r="F19" s="6">
        <f t="shared" ref="F19:F20" si="4">C19*E19</f>
        <v>0</v>
      </c>
    </row>
    <row r="20" spans="1:6" x14ac:dyDescent="0.35">
      <c r="A20" s="132"/>
      <c r="B20" s="5" t="s">
        <v>83</v>
      </c>
      <c r="C20" s="6">
        <v>0.61539999999999995</v>
      </c>
      <c r="D20" s="6" t="s">
        <v>44</v>
      </c>
      <c r="E20" s="134"/>
      <c r="F20" s="6">
        <f t="shared" si="4"/>
        <v>0</v>
      </c>
    </row>
    <row r="21" spans="1:6" x14ac:dyDescent="0.35">
      <c r="A21" s="132"/>
      <c r="B21" s="85"/>
      <c r="C21" s="78"/>
      <c r="D21" s="78"/>
      <c r="E21" s="78"/>
      <c r="F21" s="78"/>
    </row>
    <row r="22" spans="1:6" x14ac:dyDescent="0.35">
      <c r="A22" s="132"/>
      <c r="B22" s="85"/>
      <c r="C22" s="78"/>
      <c r="D22" s="78"/>
      <c r="E22" s="78"/>
      <c r="F22" s="78"/>
    </row>
    <row r="23" spans="1:6" ht="15" customHeight="1" x14ac:dyDescent="0.35">
      <c r="A23" s="95">
        <v>6</v>
      </c>
      <c r="B23" s="83" t="s">
        <v>75</v>
      </c>
      <c r="C23" s="15"/>
      <c r="D23" s="15"/>
      <c r="E23" s="15"/>
      <c r="F23" s="15"/>
    </row>
    <row r="24" spans="1:6" x14ac:dyDescent="0.35">
      <c r="A24" s="133" t="s">
        <v>161</v>
      </c>
      <c r="B24" s="1" t="s">
        <v>162</v>
      </c>
      <c r="C24" s="3">
        <v>1</v>
      </c>
      <c r="D24" s="131" t="s">
        <v>44</v>
      </c>
      <c r="E24" s="6"/>
      <c r="F24" s="6">
        <f>C24*E24</f>
        <v>0</v>
      </c>
    </row>
    <row r="25" spans="1:6" x14ac:dyDescent="0.35">
      <c r="A25" s="133" t="s">
        <v>163</v>
      </c>
      <c r="B25" s="5" t="s">
        <v>164</v>
      </c>
      <c r="C25" s="6">
        <v>1</v>
      </c>
      <c r="D25" s="6" t="s">
        <v>44</v>
      </c>
      <c r="E25" s="6"/>
      <c r="F25" s="6">
        <f>C25*E25</f>
        <v>0</v>
      </c>
    </row>
    <row r="26" spans="1:6" ht="29" x14ac:dyDescent="0.35">
      <c r="A26" s="133" t="s">
        <v>165</v>
      </c>
      <c r="B26" s="13" t="s">
        <v>166</v>
      </c>
      <c r="C26" s="6">
        <v>1</v>
      </c>
      <c r="D26" s="6" t="s">
        <v>44</v>
      </c>
      <c r="E26" s="6"/>
      <c r="F26" s="6">
        <f>C26*E26</f>
        <v>0</v>
      </c>
    </row>
    <row r="27" spans="1:6" x14ac:dyDescent="0.35">
      <c r="A27" s="6"/>
      <c r="B27" s="5"/>
      <c r="C27" s="6"/>
      <c r="D27" s="6"/>
      <c r="E27" s="6"/>
      <c r="F27" s="6"/>
    </row>
    <row r="28" spans="1:6" x14ac:dyDescent="0.35">
      <c r="A28" s="22"/>
      <c r="B28" s="23" t="s">
        <v>167</v>
      </c>
      <c r="C28" s="6"/>
      <c r="D28" s="6"/>
      <c r="E28" s="6"/>
      <c r="F28" s="6">
        <f>SUM(F7:F27)</f>
        <v>0</v>
      </c>
    </row>
    <row r="29" spans="1:6" x14ac:dyDescent="0.35">
      <c r="A29" s="6"/>
      <c r="B29" s="5"/>
      <c r="C29" s="6"/>
      <c r="D29" s="6"/>
      <c r="E29" s="6"/>
      <c r="F29" s="6"/>
    </row>
    <row r="30" spans="1:6" x14ac:dyDescent="0.35">
      <c r="A30" s="11">
        <v>7</v>
      </c>
      <c r="B30" s="10" t="s">
        <v>158</v>
      </c>
      <c r="C30" s="6"/>
      <c r="D30" s="6"/>
      <c r="E30" s="6">
        <f>F28*0.05</f>
        <v>0</v>
      </c>
      <c r="F30" s="6">
        <f>E30</f>
        <v>0</v>
      </c>
    </row>
    <row r="31" spans="1:6" x14ac:dyDescent="0.35">
      <c r="A31" s="11"/>
      <c r="B31" s="10"/>
      <c r="C31" s="6"/>
      <c r="D31" s="6"/>
      <c r="E31" s="6"/>
      <c r="F31" s="6"/>
    </row>
    <row r="32" spans="1:6" ht="29" x14ac:dyDescent="0.35">
      <c r="A32" s="22">
        <v>8</v>
      </c>
      <c r="B32" s="23" t="s">
        <v>121</v>
      </c>
      <c r="C32" s="6"/>
      <c r="D32" s="6"/>
      <c r="E32" s="6">
        <f>F28*0.1</f>
        <v>0</v>
      </c>
      <c r="F32" s="6">
        <f>E32</f>
        <v>0</v>
      </c>
    </row>
    <row r="33" spans="1:6" x14ac:dyDescent="0.35">
      <c r="A33" s="6"/>
      <c r="B33" s="5"/>
      <c r="C33" s="6"/>
      <c r="D33" s="6"/>
      <c r="E33" s="6"/>
      <c r="F33" s="6"/>
    </row>
    <row r="34" spans="1:6" x14ac:dyDescent="0.35">
      <c r="A34" s="20"/>
      <c r="B34" s="24" t="s">
        <v>159</v>
      </c>
      <c r="C34" s="20"/>
      <c r="D34" s="20"/>
      <c r="E34" s="20"/>
      <c r="F34" s="20">
        <f>SUM(F28:F33)</f>
        <v>0</v>
      </c>
    </row>
    <row r="35" spans="1:6" x14ac:dyDescent="0.35">
      <c r="A35" s="6"/>
      <c r="B35" s="5"/>
      <c r="C35" s="6"/>
      <c r="D35" s="6"/>
      <c r="E35" s="6"/>
      <c r="F35" s="6"/>
    </row>
  </sheetData>
  <mergeCells count="1">
    <mergeCell ref="A2: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C7B4F3797EA184A9452538204ECAEA1" ma:contentTypeVersion="15" ma:contentTypeDescription="Create a new document." ma:contentTypeScope="" ma:versionID="c9a8f54ca414d01ae56402b4720d231d">
  <xsd:schema xmlns:xsd="http://www.w3.org/2001/XMLSchema" xmlns:xs="http://www.w3.org/2001/XMLSchema" xmlns:p="http://schemas.microsoft.com/office/2006/metadata/properties" xmlns:ns2="bf1960cc-f35a-4345-b0a6-c89bab6ddf63" xmlns:ns3="82fc868c-86c1-4616-9ee2-f0fb4333040b" xmlns:ns4="b2594ab3-d42a-4e76-bde3-98c81b560ae9" targetNamespace="http://schemas.microsoft.com/office/2006/metadata/properties" ma:root="true" ma:fieldsID="45ff32c217a53c85cc5a455718b484bd" ns2:_="" ns3:_="" ns4:_="">
    <xsd:import namespace="bf1960cc-f35a-4345-b0a6-c89bab6ddf63"/>
    <xsd:import namespace="82fc868c-86c1-4616-9ee2-f0fb4333040b"/>
    <xsd:import namespace="b2594ab3-d42a-4e76-bde3-98c81b560a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1960cc-f35a-4345-b0a6-c89bab6ddf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e90c631-7896-4d4b-aef2-bd8af8cfcaa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c868c-86c1-4616-9ee2-f0fb433304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594ab3-d42a-4e76-bde3-98c81b560a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160192d-3b5e-4c51-90bd-b68b4efca22b}" ma:internalName="TaxCatchAll" ma:showField="CatchAllData" ma:web="82fc868c-86c1-4616-9ee2-f0fb433304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2594ab3-d42a-4e76-bde3-98c81b560ae9" xsi:nil="true"/>
    <lcf76f155ced4ddcb4097134ff3c332f xmlns="bf1960cc-f35a-4345-b0a6-c89bab6ddf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5079824-76AE-4BEA-A930-ED74E4AF365B}">
  <ds:schemaRefs>
    <ds:schemaRef ds:uri="http://schemas.microsoft.com/sharepoint/v3/contenttype/forms"/>
  </ds:schemaRefs>
</ds:datastoreItem>
</file>

<file path=customXml/itemProps2.xml><?xml version="1.0" encoding="utf-8"?>
<ds:datastoreItem xmlns:ds="http://schemas.openxmlformats.org/officeDocument/2006/customXml" ds:itemID="{FB4B2C48-4DB9-4808-B925-F884D1F9CDF0}"/>
</file>

<file path=customXml/itemProps3.xml><?xml version="1.0" encoding="utf-8"?>
<ds:datastoreItem xmlns:ds="http://schemas.openxmlformats.org/officeDocument/2006/customXml" ds:itemID="{2FF1FBB7-6BFF-426E-9105-6F811C9CBB0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SCHOOL CALENDAR</vt:lpstr>
      <vt:lpstr>Summary</vt:lpstr>
      <vt:lpstr>School BOQ  (Lot 1)</vt:lpstr>
      <vt:lpstr>Latrine BOQ (Lot 2)</vt:lpstr>
      <vt:lpstr>Travaux restant (Lot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Sadural, Ariel</dc:creator>
  <cp:keywords/>
  <dc:description/>
  <cp:lastModifiedBy>EHOUMAN, DESIRE</cp:lastModifiedBy>
  <cp:revision/>
  <dcterms:created xsi:type="dcterms:W3CDTF">2022-06-08T05:00:55Z</dcterms:created>
  <dcterms:modified xsi:type="dcterms:W3CDTF">2024-08-09T14:33:10Z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0x010100EC7B4F3797EA184A9452538204ECAEA1</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ies>
</file>