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6444" yWindow="6684" windowWidth="19416" windowHeight="11016"/>
  </bookViews>
  <sheets>
    <sheet name="Sheet1" sheetId="1" r:id="rId1"/>
    <sheet name="Sheet2" sheetId="2" r:id="rId2"/>
    <sheet name="Sheet3" sheetId="3" r:id="rId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1" i="1"/>
  <c r="I61"/>
  <c r="H61"/>
  <c r="J60"/>
  <c r="I60"/>
  <c r="H60"/>
  <c r="J59"/>
  <c r="I59"/>
  <c r="H59"/>
  <c r="J51"/>
  <c r="I51"/>
  <c r="H51"/>
  <c r="J50"/>
  <c r="I50"/>
  <c r="H50"/>
  <c r="J49"/>
  <c r="I49"/>
  <c r="H49"/>
  <c r="J48"/>
  <c r="I48"/>
  <c r="H48"/>
  <c r="J47"/>
  <c r="I47"/>
  <c r="H47"/>
  <c r="J46"/>
  <c r="I46"/>
  <c r="H46"/>
  <c r="J58"/>
  <c r="I58"/>
  <c r="H58"/>
  <c r="J57"/>
  <c r="I57"/>
  <c r="H57"/>
  <c r="J56"/>
  <c r="I56"/>
  <c r="H56"/>
  <c r="J55"/>
  <c r="I55"/>
  <c r="H55"/>
  <c r="J54"/>
  <c r="I54"/>
  <c r="H54"/>
  <c r="J53"/>
  <c r="I53"/>
  <c r="H53"/>
  <c r="J33"/>
  <c r="I33"/>
  <c r="H33"/>
  <c r="J32"/>
  <c r="I32"/>
  <c r="H32"/>
  <c r="H29"/>
  <c r="I29"/>
  <c r="J29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52"/>
  <c r="K44"/>
  <c r="K43"/>
  <c r="K42"/>
  <c r="K41"/>
  <c r="K40"/>
  <c r="K39"/>
  <c r="K38"/>
  <c r="K37"/>
  <c r="K36"/>
  <c r="K35"/>
  <c r="K34"/>
  <c r="K31"/>
  <c r="K30"/>
  <c r="K28"/>
  <c r="K27"/>
  <c r="K26"/>
  <c r="K25"/>
  <c r="K24"/>
  <c r="K20"/>
  <c r="K19"/>
  <c r="K18"/>
  <c r="K17"/>
  <c r="K16"/>
  <c r="K15"/>
  <c r="K14"/>
  <c r="K13"/>
  <c r="K12"/>
  <c r="K10"/>
  <c r="K8"/>
  <c r="K7"/>
  <c r="G23"/>
  <c r="F23"/>
  <c r="E23"/>
  <c r="G22"/>
  <c r="F22"/>
  <c r="E22"/>
  <c r="G21"/>
  <c r="F21"/>
  <c r="E21"/>
  <c r="G11"/>
  <c r="F11"/>
  <c r="E11"/>
  <c r="G9"/>
  <c r="F9"/>
  <c r="E9"/>
  <c r="K61" l="1"/>
  <c r="K21"/>
  <c r="K60"/>
  <c r="K54"/>
  <c r="K57"/>
  <c r="K59"/>
  <c r="K29"/>
  <c r="K11"/>
  <c r="K32"/>
  <c r="K55"/>
  <c r="K56"/>
  <c r="K9"/>
  <c r="K22"/>
  <c r="K23"/>
  <c r="K33"/>
  <c r="K58"/>
  <c r="K53"/>
  <c r="B55"/>
  <c r="D55" s="1"/>
  <c r="B44"/>
  <c r="D44" s="1"/>
  <c r="B29"/>
  <c r="D83"/>
  <c r="D82"/>
  <c r="D81"/>
  <c r="D80"/>
  <c r="D79"/>
  <c r="D78"/>
  <c r="D77"/>
  <c r="D76"/>
  <c r="D75"/>
  <c r="D74"/>
  <c r="D72"/>
  <c r="D71"/>
  <c r="D70"/>
  <c r="D69"/>
  <c r="D65"/>
  <c r="D64"/>
  <c r="D63"/>
  <c r="D62"/>
  <c r="D60"/>
  <c r="D58"/>
  <c r="D57"/>
  <c r="D56"/>
  <c r="D54"/>
  <c r="D53"/>
  <c r="D52"/>
  <c r="D43"/>
  <c r="D42"/>
  <c r="D41"/>
  <c r="D40"/>
  <c r="D39"/>
  <c r="D38"/>
  <c r="D37"/>
  <c r="D36"/>
  <c r="D35"/>
  <c r="D34"/>
  <c r="D31"/>
  <c r="D28"/>
  <c r="D27"/>
  <c r="D26"/>
  <c r="D25"/>
  <c r="D24"/>
  <c r="D23"/>
  <c r="D21"/>
  <c r="D20"/>
  <c r="D19"/>
  <c r="D18"/>
  <c r="D17"/>
  <c r="D16"/>
  <c r="D15"/>
  <c r="D14"/>
  <c r="D13"/>
  <c r="D12"/>
  <c r="D11"/>
  <c r="D10"/>
  <c r="D9"/>
  <c r="D7"/>
  <c r="C61" l="1"/>
  <c r="D61" s="1"/>
  <c r="C59"/>
  <c r="D59" s="1"/>
  <c r="C33"/>
  <c r="D33" s="1"/>
  <c r="C32"/>
  <c r="D32" s="1"/>
  <c r="C30"/>
  <c r="D30" s="1"/>
  <c r="C29"/>
  <c r="D29" s="1"/>
  <c r="C8"/>
  <c r="D8" s="1"/>
  <c r="B73" l="1"/>
  <c r="D73" s="1"/>
  <c r="B68"/>
  <c r="D68" s="1"/>
  <c r="B67"/>
  <c r="D67" s="1"/>
  <c r="B66"/>
  <c r="D66" s="1"/>
  <c r="B22"/>
  <c r="D22" s="1"/>
</calcChain>
</file>

<file path=xl/sharedStrings.xml><?xml version="1.0" encoding="utf-8"?>
<sst xmlns="http://schemas.openxmlformats.org/spreadsheetml/2006/main" count="180" uniqueCount="125">
  <si>
    <t>Kantite bwat/ inite</t>
  </si>
  <si>
    <t>Remak</t>
  </si>
  <si>
    <t>Bwat SASA konple</t>
  </si>
  <si>
    <t>se sa ki genyen jakmel</t>
  </si>
  <si>
    <t>Faz Kòmanse/ Start Phase</t>
  </si>
  <si>
    <t>Entwodiksyon/ Introduction</t>
  </si>
  <si>
    <t>Bwochi SASA!/ SASA! Brochure</t>
  </si>
  <si>
    <t>Afich pouvwa/ Power Poster</t>
  </si>
  <si>
    <t>Konsyantizasyon/ Awareness Phase</t>
  </si>
  <si>
    <t>Ti pale 1 - konsyantize</t>
  </si>
  <si>
    <t>Ti pale 2 - konsyantize</t>
  </si>
  <si>
    <t>Ti pale 3 - konsyantize</t>
  </si>
  <si>
    <t>Ti pale 4 - konsyantize</t>
  </si>
  <si>
    <t>Ti pale 5 - konsyantize</t>
  </si>
  <si>
    <t>Ti koze sou lasante 1 - konsyantize</t>
  </si>
  <si>
    <t>Ti koze sou lasante 2 - konsyantize</t>
  </si>
  <si>
    <t>Ti koze sou lasante 3 - konsyantize</t>
  </si>
  <si>
    <t>Vyolans sou fanm - Enfòmasyon nou dwe konnen/ Violence against women info sheet</t>
  </si>
  <si>
    <t>VIH/SIDA - Enfòmasyon nou dwe konnen/ HIV/AIDS Info Sheet</t>
  </si>
  <si>
    <t>Jwèt kat - Kisa w konnen? Kisa w di? Kisa w fè?/ Know? Say? Do? Card Game</t>
  </si>
  <si>
    <t>Ti komik faz konsyantizasyon/ Comic strip - Awareness</t>
  </si>
  <si>
    <t>Afich pouvwa faz konsyantizasyon/ Power Poster - Awareness</t>
  </si>
  <si>
    <t>Afich kominotè faz konsyantizasyon/ Community poster - Awareness</t>
  </si>
  <si>
    <t>Kat imaj faz konsyantizasyon/ Picture Card - Awareness</t>
  </si>
  <si>
    <t>Kore tifi</t>
  </si>
  <si>
    <t>Ti komik yo</t>
  </si>
  <si>
    <t>Natalie # 1</t>
  </si>
  <si>
    <t>Istwa Jesika #1</t>
  </si>
  <si>
    <t>Lide pou atik ak repòtaj</t>
  </si>
  <si>
    <t>Faz 2 (Konsyantize)</t>
  </si>
  <si>
    <t>#1</t>
  </si>
  <si>
    <t>#2</t>
  </si>
  <si>
    <t>#3</t>
  </si>
  <si>
    <t>Faz 3 (Sipò)</t>
  </si>
  <si>
    <t>Faz 4 (Aksyon)</t>
  </si>
  <si>
    <t>Ti koze sou lasante</t>
  </si>
  <si>
    <t>Ti pale ak paran/ paran ak pitit</t>
  </si>
  <si>
    <t>Liv Kourikoulòm</t>
  </si>
  <si>
    <t>Entwodiksyon kourikoulòm faz 2</t>
  </si>
  <si>
    <t>Liv Franse</t>
  </si>
  <si>
    <t>Liv Syans Sosyal</t>
  </si>
  <si>
    <t>Liv Biyoloji</t>
  </si>
  <si>
    <t>Entwodiksyon kourikoulòm faz 3</t>
  </si>
  <si>
    <t>Entwodiksyon kourikoulòm faz 4</t>
  </si>
  <si>
    <t>Liv fòmasyon siplemantè</t>
  </si>
  <si>
    <t># 4</t>
  </si>
  <si>
    <t># 5</t>
  </si>
  <si>
    <t># 6</t>
  </si>
  <si>
    <t># 1</t>
  </si>
  <si>
    <t># 2</t>
  </si>
  <si>
    <t># 3</t>
  </si>
  <si>
    <t>Sa AL ap Bezwen pou 2019-2020</t>
  </si>
  <si>
    <t>Kantite an plis</t>
  </si>
  <si>
    <t>AFASDA</t>
  </si>
  <si>
    <t>IDEH</t>
  </si>
  <si>
    <t>MPP</t>
  </si>
  <si>
    <t>COSOPH</t>
  </si>
  <si>
    <t>Fondasyon Toya</t>
  </si>
  <si>
    <t>Pwojè GEM</t>
  </si>
  <si>
    <t>Manm rezo total</t>
  </si>
  <si>
    <t>36+100 manm klèb tifi</t>
  </si>
  <si>
    <t>30+160 manm klèb tifi</t>
  </si>
  <si>
    <t>62 +160 manm klèb tifi</t>
  </si>
  <si>
    <t>Manm rezo chak enstans</t>
  </si>
  <si>
    <t>Kantite kopi total</t>
  </si>
  <si>
    <t>Fèy pou lidè - konsyantize - trase bon egzanp</t>
  </si>
  <si>
    <t>Afich Faz 1</t>
  </si>
  <si>
    <t>Afich Faz 2</t>
  </si>
  <si>
    <t>Dokiman</t>
  </si>
  <si>
    <t>Faz 1 (Kòmanse)</t>
  </si>
  <si>
    <t>Ti pale paran ak pitit - Lajan ak Travay</t>
  </si>
  <si>
    <t>Ti pale paran ak pitit: Kò moun fè bagay ak fe pitit</t>
  </si>
  <si>
    <t>Ti pale paran ak pitit -  Viv san vyolans</t>
  </si>
  <si>
    <t>Enfòmasyon pou kay empresyon (Angle)</t>
  </si>
  <si>
    <t>14x8.5</t>
  </si>
  <si>
    <t>Brochure - 1 fold</t>
  </si>
  <si>
    <t>4/4 PROCESS + UV 2-SIDES ON 10PT HOUSE C2S</t>
  </si>
  <si>
    <t>folded, no binding</t>
  </si>
  <si>
    <t>Dimansyon</t>
  </si>
  <si>
    <t>Pliye?</t>
  </si>
  <si>
    <t>Papye</t>
  </si>
  <si>
    <t>Enfò an plis</t>
  </si>
  <si>
    <t>22x17</t>
  </si>
  <si>
    <t>1 large poster front and back</t>
  </si>
  <si>
    <t>folded; no binding</t>
  </si>
  <si>
    <t>8.5x5.5</t>
  </si>
  <si>
    <t>Cards - 5 back to back</t>
  </si>
  <si>
    <t>Need to be on heavier card stock</t>
  </si>
  <si>
    <t>10 pt. stock. (COLOR? FLASH CARDS ??)</t>
  </si>
  <si>
    <t>25.5x9.5</t>
  </si>
  <si>
    <t>Tri-fold Brochure (ends up being 8.5x9.5 after folding)</t>
  </si>
  <si>
    <t>4/4; folded; no binding</t>
  </si>
  <si>
    <t>8.5x9.5</t>
  </si>
  <si>
    <t>3 sheets, back to back</t>
  </si>
  <si>
    <t>Need perforations on dotted lines between cards</t>
  </si>
  <si>
    <t>4/4; no binding</t>
  </si>
  <si>
    <t>17x5.5</t>
  </si>
  <si>
    <t>1 page front and back</t>
  </si>
  <si>
    <t>3 folds to make comic strip, folds equidistant between panel #s 1&amp;3, 3&amp;5, 5&amp;7/ 4/4 PROCESS + UV 2-SIDES ON 10PT HOUSE C2S</t>
  </si>
  <si>
    <t>4/4, 10 pt; folded twice, no binding</t>
  </si>
  <si>
    <t>1 poster front and back</t>
  </si>
  <si>
    <t>17x11</t>
  </si>
  <si>
    <t>8.5x8.5</t>
  </si>
  <si>
    <t>Brochure</t>
  </si>
  <si>
    <t>10 pt cover,</t>
  </si>
  <si>
    <t>11x17</t>
  </si>
  <si>
    <t>8.5x11</t>
  </si>
  <si>
    <t>4 pages front and back folded</t>
  </si>
  <si>
    <t>11x17 folded in half?</t>
  </si>
  <si>
    <t>back to back page</t>
  </si>
  <si>
    <t xml:space="preserve">1 page- 8.5x11- Full colour on 10PT House C2S </t>
  </si>
  <si>
    <t xml:space="preserve">2 pages (1 page back to back)- 8.5x11- Full colour on 10PT House C2S </t>
  </si>
  <si>
    <t>8.5x11 booklet - 8 pages</t>
  </si>
  <si>
    <t>8.5x11 booklet - 94 pages</t>
  </si>
  <si>
    <t>8.5x11 booklet - 46 pages</t>
  </si>
  <si>
    <t>8.5x11 booklet - 60 pages</t>
  </si>
  <si>
    <t>8.5x11 booklet - 2 pages</t>
  </si>
  <si>
    <t>8.5x11 booklet - 52</t>
  </si>
  <si>
    <t>8.5x11 booklet - 36 pages</t>
  </si>
  <si>
    <t>8.5x11 booklet - 26 pages</t>
  </si>
  <si>
    <t>8.5x11 booklet - 24 pages</t>
  </si>
  <si>
    <t>8.5x11 booklet - 18 pages</t>
  </si>
  <si>
    <t>8.5x11 booklet -  16 pages</t>
  </si>
  <si>
    <t>8.5x11 booklet - 80 pages</t>
  </si>
  <si>
    <t>Demann empresyon - Kowalisyon  - Dat: 1 Out 2019 - Faz 1-2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</si>
</sst>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2" xfId="0" applyFont="1" applyBorder="1" applyAlignment="1"/>
    <xf numFmtId="0" fontId="3" fillId="0" borderId="3" xfId="0" applyFont="1" applyBorder="1" applyAlignment="1"/>
    <xf numFmtId="0" fontId="4" fillId="0" borderId="3" xfId="0" applyFont="1" applyBorder="1" applyAlignment="1">
      <alignment wrapText="1"/>
    </xf>
    <xf numFmtId="0" fontId="5" fillId="0" borderId="3" xfId="0" applyFont="1" applyBorder="1"/>
    <xf numFmtId="0" fontId="4" fillId="2" borderId="3" xfId="0" applyFont="1" applyFill="1" applyBorder="1" applyAlignment="1">
      <alignment wrapText="1"/>
    </xf>
    <xf numFmtId="0" fontId="5" fillId="2" borderId="3" xfId="0" applyFont="1" applyFill="1" applyBorder="1"/>
    <xf numFmtId="0" fontId="5" fillId="3" borderId="3" xfId="0" applyFont="1" applyFill="1" applyBorder="1" applyAlignment="1">
      <alignment wrapText="1"/>
    </xf>
    <xf numFmtId="0" fontId="5" fillId="0" borderId="3" xfId="0" applyFont="1" applyBorder="1" applyAlignment="1">
      <alignment horizontal="right"/>
    </xf>
    <xf numFmtId="0" fontId="5" fillId="0" borderId="0" xfId="0" applyFont="1"/>
    <xf numFmtId="0" fontId="4" fillId="4" borderId="3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0" borderId="3" xfId="0" applyFont="1" applyBorder="1" applyAlignment="1">
      <alignment horizontal="right"/>
    </xf>
    <xf numFmtId="0" fontId="6" fillId="5" borderId="3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/>
    <xf numFmtId="0" fontId="1" fillId="6" borderId="3" xfId="0" applyFont="1" applyFill="1" applyBorder="1"/>
    <xf numFmtId="0" fontId="1" fillId="7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1" fillId="7" borderId="0" xfId="0" applyFont="1" applyFill="1"/>
    <xf numFmtId="0" fontId="0" fillId="0" borderId="3" xfId="0" applyBorder="1"/>
    <xf numFmtId="0" fontId="1" fillId="3" borderId="3" xfId="0" applyFont="1" applyFill="1" applyBorder="1"/>
    <xf numFmtId="0" fontId="1" fillId="0" borderId="4" xfId="0" applyFont="1" applyBorder="1" applyAlignment="1">
      <alignment wrapText="1"/>
    </xf>
    <xf numFmtId="0" fontId="5" fillId="3" borderId="3" xfId="0" applyFont="1" applyFill="1" applyBorder="1"/>
    <xf numFmtId="0" fontId="0" fillId="0" borderId="0" xfId="0" applyFont="1" applyFill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0" borderId="0" xfId="0" applyFont="1"/>
    <xf numFmtId="0" fontId="5" fillId="8" borderId="3" xfId="0" applyFont="1" applyFill="1" applyBorder="1"/>
    <xf numFmtId="0" fontId="3" fillId="0" borderId="0" xfId="0" applyFont="1" applyBorder="1" applyAlignment="1"/>
    <xf numFmtId="0" fontId="5" fillId="2" borderId="0" xfId="0" applyFont="1" applyFill="1" applyBorder="1"/>
    <xf numFmtId="0" fontId="0" fillId="0" borderId="3" xfId="0" applyFont="1" applyBorder="1" applyAlignment="1">
      <alignment horizontal="right"/>
    </xf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3" fillId="9" borderId="1" xfId="0" applyFont="1" applyFill="1" applyBorder="1" applyAlignment="1"/>
    <xf numFmtId="0" fontId="3" fillId="9" borderId="0" xfId="0" applyFont="1" applyFill="1" applyBorder="1" applyAlignment="1"/>
    <xf numFmtId="0" fontId="0" fillId="9" borderId="0" xfId="0" applyFill="1"/>
    <xf numFmtId="0" fontId="7" fillId="0" borderId="2" xfId="0" applyFont="1" applyBorder="1" applyAlignment="1"/>
    <xf numFmtId="0" fontId="2" fillId="0" borderId="0" xfId="0" applyFont="1"/>
    <xf numFmtId="0" fontId="0" fillId="10" borderId="3" xfId="0" applyFill="1" applyBorder="1"/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6" borderId="3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2" fillId="9" borderId="3" xfId="0" applyFont="1" applyFill="1" applyBorder="1"/>
    <xf numFmtId="0" fontId="2" fillId="0" borderId="3" xfId="0" applyFont="1" applyBorder="1"/>
    <xf numFmtId="0" fontId="1" fillId="0" borderId="3" xfId="0" applyFont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0" fontId="0" fillId="3" borderId="3" xfId="0" applyFont="1" applyFill="1" applyBorder="1"/>
    <xf numFmtId="0" fontId="0" fillId="0" borderId="3" xfId="0" applyFont="1" applyBorder="1" applyAlignment="1">
      <alignment vertical="top" wrapText="1"/>
    </xf>
    <xf numFmtId="0" fontId="0" fillId="0" borderId="0" xfId="0" applyFont="1" applyFill="1"/>
    <xf numFmtId="0" fontId="2" fillId="9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2009888</xdr:colOff>
      <xdr:row>10</xdr:row>
      <xdr:rowOff>288457</xdr:rowOff>
    </xdr:from>
    <xdr:to>
      <xdr:col>1</xdr:col>
      <xdr:colOff>76643</xdr:colOff>
      <xdr:row>14</xdr:row>
      <xdr:rowOff>245533</xdr:rowOff>
    </xdr:to>
    <xdr:sp macro="" textlink="">
      <xdr:nvSpPr>
        <xdr:cNvPr id="2" name="Left Brac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4021568" y="3008797"/>
          <a:ext cx="215595" cy="1412496"/>
        </a:xfrm>
        <a:prstGeom prst="lef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2009888</xdr:colOff>
      <xdr:row>10</xdr:row>
      <xdr:rowOff>288457</xdr:rowOff>
    </xdr:from>
    <xdr:to>
      <xdr:col>1</xdr:col>
      <xdr:colOff>76643</xdr:colOff>
      <xdr:row>14</xdr:row>
      <xdr:rowOff>245533</xdr:rowOff>
    </xdr:to>
    <xdr:sp macro="" textlink="">
      <xdr:nvSpPr>
        <xdr:cNvPr id="4" name="Left Brac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4021568" y="3008797"/>
          <a:ext cx="215595" cy="1412496"/>
        </a:xfrm>
        <a:prstGeom prst="lef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zoomScale="121" zoomScaleNormal="121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A84" sqref="A84"/>
    </sheetView>
  </sheetViews>
  <sheetFormatPr defaultColWidth="8.77734375" defaultRowHeight="14.4"/>
  <cols>
    <col min="1" max="1" width="30.6640625" customWidth="1"/>
    <col min="2" max="2" width="38.109375" hidden="1" customWidth="1"/>
    <col min="3" max="3" width="48.6640625" hidden="1" customWidth="1"/>
    <col min="4" max="4" width="15.109375" hidden="1" customWidth="1"/>
    <col min="5" max="5" width="11.77734375" customWidth="1"/>
    <col min="9" max="9" width="17.109375" customWidth="1"/>
    <col min="10" max="10" width="13" customWidth="1"/>
    <col min="11" max="11" width="14.6640625" customWidth="1"/>
    <col min="12" max="12" width="31.33203125" customWidth="1"/>
  </cols>
  <sheetData>
    <row r="1" spans="1:15" ht="18">
      <c r="A1" s="39" t="s">
        <v>124</v>
      </c>
      <c r="B1" s="39"/>
      <c r="C1" s="39" t="s">
        <v>51</v>
      </c>
      <c r="D1" s="40"/>
      <c r="E1" s="41"/>
      <c r="F1" s="41"/>
      <c r="G1" s="41"/>
      <c r="H1" s="41"/>
      <c r="I1" s="41"/>
      <c r="J1" s="41"/>
      <c r="K1" s="41"/>
    </row>
    <row r="2" spans="1:15" ht="18">
      <c r="A2" s="39"/>
      <c r="B2" s="39"/>
      <c r="C2" s="39"/>
      <c r="D2" s="40"/>
      <c r="E2" s="37" t="s">
        <v>53</v>
      </c>
      <c r="F2" s="37" t="s">
        <v>54</v>
      </c>
      <c r="G2" s="37" t="s">
        <v>55</v>
      </c>
      <c r="H2" s="37" t="s">
        <v>56</v>
      </c>
      <c r="I2" s="37" t="s">
        <v>57</v>
      </c>
      <c r="J2" s="37" t="s">
        <v>58</v>
      </c>
      <c r="K2" s="38"/>
    </row>
    <row r="3" spans="1:15" ht="43.8">
      <c r="A3" s="42" t="s">
        <v>63</v>
      </c>
      <c r="B3" s="1"/>
      <c r="C3" s="1"/>
      <c r="D3" s="34" t="s">
        <v>59</v>
      </c>
      <c r="E3" s="24">
        <v>64</v>
      </c>
      <c r="F3" s="24">
        <v>52</v>
      </c>
      <c r="G3" s="24">
        <v>52</v>
      </c>
      <c r="H3" s="29" t="s">
        <v>60</v>
      </c>
      <c r="I3" s="24" t="s">
        <v>61</v>
      </c>
      <c r="J3" s="29" t="s">
        <v>62</v>
      </c>
    </row>
    <row r="4" spans="1:15" ht="18">
      <c r="A4" s="2" t="s">
        <v>68</v>
      </c>
      <c r="B4" s="2" t="s">
        <v>0</v>
      </c>
      <c r="C4" s="2" t="s">
        <v>1</v>
      </c>
      <c r="D4" s="34" t="s">
        <v>52</v>
      </c>
      <c r="E4" s="24"/>
      <c r="F4" s="24"/>
      <c r="G4" s="24"/>
      <c r="H4" s="44"/>
      <c r="I4" s="44"/>
      <c r="J4" s="44"/>
      <c r="K4" s="49" t="s">
        <v>64</v>
      </c>
      <c r="L4" s="56" t="s">
        <v>73</v>
      </c>
      <c r="M4" s="56"/>
      <c r="N4" s="56"/>
      <c r="O4" s="56"/>
    </row>
    <row r="5" spans="1:15">
      <c r="A5" s="3" t="s">
        <v>2</v>
      </c>
      <c r="B5" s="4">
        <v>138</v>
      </c>
      <c r="C5" s="4" t="s">
        <v>3</v>
      </c>
      <c r="D5" s="22"/>
      <c r="E5" s="24"/>
      <c r="F5" s="24"/>
      <c r="G5" s="24"/>
      <c r="H5" s="44"/>
      <c r="I5" s="44"/>
      <c r="J5" s="44"/>
      <c r="L5" s="50"/>
      <c r="M5" s="50"/>
      <c r="N5" s="50"/>
      <c r="O5" s="50"/>
    </row>
    <row r="6" spans="1:15">
      <c r="A6" s="5" t="s">
        <v>4</v>
      </c>
      <c r="B6" s="6"/>
      <c r="C6" s="6"/>
      <c r="D6" s="35"/>
      <c r="E6" s="24"/>
      <c r="F6" s="24"/>
      <c r="G6" s="24"/>
      <c r="H6" s="44"/>
      <c r="I6" s="44"/>
      <c r="J6" s="44"/>
      <c r="L6" s="50" t="s">
        <v>78</v>
      </c>
      <c r="M6" s="50" t="s">
        <v>79</v>
      </c>
      <c r="N6" s="50" t="s">
        <v>80</v>
      </c>
      <c r="O6" s="50" t="s">
        <v>81</v>
      </c>
    </row>
    <row r="7" spans="1:15">
      <c r="A7" s="7" t="s">
        <v>5</v>
      </c>
      <c r="B7" s="8">
        <v>0</v>
      </c>
      <c r="C7" s="4">
        <v>500</v>
      </c>
      <c r="D7" s="22">
        <f>C7-B7</f>
        <v>500</v>
      </c>
      <c r="E7" s="24">
        <v>0</v>
      </c>
      <c r="F7" s="24">
        <v>0</v>
      </c>
      <c r="G7" s="24">
        <v>0</v>
      </c>
      <c r="H7" s="44"/>
      <c r="I7" s="44"/>
      <c r="J7" s="44"/>
      <c r="K7" s="43">
        <f>SUM(E7:J7)</f>
        <v>0</v>
      </c>
      <c r="L7" s="24"/>
      <c r="M7" s="24"/>
      <c r="N7" s="24"/>
      <c r="O7" s="24"/>
    </row>
    <row r="8" spans="1:15" ht="100.8">
      <c r="A8" s="7" t="s">
        <v>6</v>
      </c>
      <c r="B8" s="36">
        <v>1500</v>
      </c>
      <c r="C8" s="32">
        <f>500*10</f>
        <v>5000</v>
      </c>
      <c r="D8" s="22">
        <f t="shared" ref="D8:D32" si="0">C8-B8</f>
        <v>3500</v>
      </c>
      <c r="E8" s="24">
        <v>500</v>
      </c>
      <c r="F8" s="24">
        <v>500</v>
      </c>
      <c r="G8" s="24">
        <v>500</v>
      </c>
      <c r="H8" s="44"/>
      <c r="I8" s="44"/>
      <c r="J8" s="44"/>
      <c r="K8" s="43">
        <f t="shared" ref="K8:K32" si="1">SUM(E8:J8)</f>
        <v>1500</v>
      </c>
      <c r="L8" s="53" t="s">
        <v>74</v>
      </c>
      <c r="M8" s="11" t="s">
        <v>75</v>
      </c>
      <c r="N8" s="11" t="s">
        <v>76</v>
      </c>
      <c r="O8" s="15" t="s">
        <v>77</v>
      </c>
    </row>
    <row r="9" spans="1:15" ht="100.8">
      <c r="A9" s="7" t="s">
        <v>7</v>
      </c>
      <c r="B9" s="8">
        <v>2400</v>
      </c>
      <c r="C9" s="4"/>
      <c r="D9" s="22">
        <f t="shared" si="0"/>
        <v>-2400</v>
      </c>
      <c r="E9" s="24">
        <f>E3*15</f>
        <v>960</v>
      </c>
      <c r="F9" s="24">
        <f>F3*15</f>
        <v>780</v>
      </c>
      <c r="G9" s="24">
        <f>G3*15</f>
        <v>780</v>
      </c>
      <c r="H9" s="44"/>
      <c r="I9" s="44"/>
      <c r="J9" s="44"/>
      <c r="K9" s="43">
        <f t="shared" si="1"/>
        <v>2520</v>
      </c>
      <c r="L9" s="25" t="s">
        <v>82</v>
      </c>
      <c r="M9" s="11" t="s">
        <v>83</v>
      </c>
      <c r="N9" s="11" t="s">
        <v>76</v>
      </c>
      <c r="O9" s="15" t="s">
        <v>84</v>
      </c>
    </row>
    <row r="10" spans="1:15" ht="28.8">
      <c r="A10" s="10" t="s">
        <v>8</v>
      </c>
      <c r="B10" s="10"/>
      <c r="C10" s="10"/>
      <c r="D10" s="22">
        <f t="shared" si="0"/>
        <v>0</v>
      </c>
      <c r="E10" s="24"/>
      <c r="F10" s="24"/>
      <c r="G10" s="24"/>
      <c r="H10" s="44"/>
      <c r="I10" s="44"/>
      <c r="J10" s="44"/>
      <c r="K10" s="43">
        <f t="shared" si="1"/>
        <v>0</v>
      </c>
    </row>
    <row r="11" spans="1:15" ht="86.4">
      <c r="A11" s="11" t="s">
        <v>9</v>
      </c>
      <c r="B11" s="4">
        <v>2500</v>
      </c>
      <c r="C11" s="4">
        <v>600</v>
      </c>
      <c r="D11" s="22">
        <f t="shared" si="0"/>
        <v>-1900</v>
      </c>
      <c r="E11" s="24">
        <f>E3*2</f>
        <v>128</v>
      </c>
      <c r="F11" s="24">
        <f>F3*2</f>
        <v>104</v>
      </c>
      <c r="G11" s="24">
        <f>G3*2</f>
        <v>104</v>
      </c>
      <c r="H11" s="44"/>
      <c r="I11" s="44"/>
      <c r="J11" s="44"/>
      <c r="K11" s="43">
        <f t="shared" si="1"/>
        <v>336</v>
      </c>
      <c r="L11" s="25" t="s">
        <v>85</v>
      </c>
      <c r="M11" s="11" t="s">
        <v>86</v>
      </c>
      <c r="N11" s="11" t="s">
        <v>87</v>
      </c>
      <c r="O11" s="15" t="s">
        <v>88</v>
      </c>
    </row>
    <row r="12" spans="1:15">
      <c r="A12" s="11" t="s">
        <v>10</v>
      </c>
      <c r="B12" s="4">
        <v>1501</v>
      </c>
      <c r="C12" s="4">
        <v>600</v>
      </c>
      <c r="D12" s="22">
        <f t="shared" si="0"/>
        <v>-901</v>
      </c>
      <c r="E12" s="24">
        <v>128</v>
      </c>
      <c r="F12" s="24">
        <v>104</v>
      </c>
      <c r="G12" s="24">
        <v>104</v>
      </c>
      <c r="H12" s="44"/>
      <c r="I12" s="44"/>
      <c r="J12" s="44"/>
      <c r="K12" s="43">
        <f t="shared" si="1"/>
        <v>336</v>
      </c>
    </row>
    <row r="13" spans="1:15">
      <c r="A13" s="11" t="s">
        <v>11</v>
      </c>
      <c r="B13" s="8">
        <v>4000</v>
      </c>
      <c r="C13" s="4">
        <v>600</v>
      </c>
      <c r="D13" s="22">
        <f t="shared" si="0"/>
        <v>-3400</v>
      </c>
      <c r="E13" s="24">
        <v>128</v>
      </c>
      <c r="F13" s="24">
        <v>104</v>
      </c>
      <c r="G13" s="24">
        <v>104</v>
      </c>
      <c r="H13" s="44"/>
      <c r="I13" s="44"/>
      <c r="J13" s="44"/>
      <c r="K13" s="43">
        <f t="shared" si="1"/>
        <v>336</v>
      </c>
    </row>
    <row r="14" spans="1:15">
      <c r="A14" s="11" t="s">
        <v>12</v>
      </c>
      <c r="B14" s="8">
        <v>1551</v>
      </c>
      <c r="C14" s="4">
        <v>600</v>
      </c>
      <c r="D14" s="22">
        <f t="shared" si="0"/>
        <v>-951</v>
      </c>
      <c r="E14" s="24">
        <v>128</v>
      </c>
      <c r="F14" s="24">
        <v>104</v>
      </c>
      <c r="G14" s="24">
        <v>104</v>
      </c>
      <c r="H14" s="44"/>
      <c r="I14" s="44"/>
      <c r="J14" s="44"/>
      <c r="K14" s="43">
        <f t="shared" si="1"/>
        <v>336</v>
      </c>
    </row>
    <row r="15" spans="1:15">
      <c r="A15" s="11" t="s">
        <v>13</v>
      </c>
      <c r="B15" s="4">
        <v>193</v>
      </c>
      <c r="C15" s="4">
        <v>600</v>
      </c>
      <c r="D15" s="22">
        <f t="shared" si="0"/>
        <v>407</v>
      </c>
      <c r="E15" s="24">
        <v>128</v>
      </c>
      <c r="F15" s="24">
        <v>104</v>
      </c>
      <c r="G15" s="24">
        <v>104</v>
      </c>
      <c r="H15" s="44"/>
      <c r="I15" s="44"/>
      <c r="J15" s="44"/>
      <c r="K15" s="43">
        <f t="shared" si="1"/>
        <v>336</v>
      </c>
    </row>
    <row r="16" spans="1:15">
      <c r="A16" s="11" t="s">
        <v>14</v>
      </c>
      <c r="B16" s="4">
        <v>500</v>
      </c>
      <c r="C16" s="4">
        <v>600</v>
      </c>
      <c r="D16" s="22">
        <f t="shared" si="0"/>
        <v>100</v>
      </c>
      <c r="E16" s="24">
        <v>0</v>
      </c>
      <c r="F16" s="24">
        <v>0</v>
      </c>
      <c r="G16" s="24">
        <v>0</v>
      </c>
      <c r="H16" s="44"/>
      <c r="I16" s="44"/>
      <c r="J16" s="44"/>
      <c r="K16" s="43">
        <f t="shared" si="1"/>
        <v>0</v>
      </c>
    </row>
    <row r="17" spans="1:15">
      <c r="A17" s="11" t="s">
        <v>15</v>
      </c>
      <c r="B17" s="4">
        <v>0</v>
      </c>
      <c r="C17" s="4">
        <v>600</v>
      </c>
      <c r="D17" s="22">
        <f t="shared" si="0"/>
        <v>600</v>
      </c>
      <c r="E17" s="24">
        <v>0</v>
      </c>
      <c r="F17" s="24">
        <v>0</v>
      </c>
      <c r="G17" s="24">
        <v>0</v>
      </c>
      <c r="H17" s="44"/>
      <c r="I17" s="44"/>
      <c r="J17" s="44"/>
      <c r="K17" s="43">
        <f t="shared" si="1"/>
        <v>0</v>
      </c>
    </row>
    <row r="18" spans="1:15">
      <c r="A18" s="11" t="s">
        <v>16</v>
      </c>
      <c r="B18" s="4">
        <v>0</v>
      </c>
      <c r="C18" s="4">
        <v>600</v>
      </c>
      <c r="D18" s="22">
        <f t="shared" si="0"/>
        <v>600</v>
      </c>
      <c r="E18" s="24">
        <v>0</v>
      </c>
      <c r="F18" s="24">
        <v>0</v>
      </c>
      <c r="G18" s="24">
        <v>0</v>
      </c>
      <c r="H18" s="44"/>
      <c r="I18" s="44"/>
      <c r="J18" s="44"/>
      <c r="K18" s="43">
        <f t="shared" si="1"/>
        <v>0</v>
      </c>
    </row>
    <row r="19" spans="1:15" ht="100.8">
      <c r="A19" s="7" t="s">
        <v>17</v>
      </c>
      <c r="B19" s="4">
        <v>200</v>
      </c>
      <c r="C19" s="32">
        <v>2500</v>
      </c>
      <c r="D19" s="22">
        <f t="shared" si="0"/>
        <v>2300</v>
      </c>
      <c r="E19" s="24">
        <v>500</v>
      </c>
      <c r="F19" s="24">
        <v>500</v>
      </c>
      <c r="G19" s="24">
        <v>500</v>
      </c>
      <c r="H19" s="44"/>
      <c r="I19" s="44"/>
      <c r="J19" s="44"/>
      <c r="K19" s="43">
        <f t="shared" si="1"/>
        <v>1500</v>
      </c>
      <c r="L19" s="16" t="s">
        <v>89</v>
      </c>
      <c r="M19" s="15" t="s">
        <v>90</v>
      </c>
      <c r="N19" s="15"/>
      <c r="O19" s="15" t="s">
        <v>91</v>
      </c>
    </row>
    <row r="20" spans="1:15" ht="100.8">
      <c r="A20" s="7" t="s">
        <v>18</v>
      </c>
      <c r="B20" s="4">
        <v>1000</v>
      </c>
      <c r="C20" s="32">
        <v>2500</v>
      </c>
      <c r="D20" s="22">
        <f t="shared" si="0"/>
        <v>1500</v>
      </c>
      <c r="E20" s="24">
        <v>500</v>
      </c>
      <c r="F20" s="24">
        <v>500</v>
      </c>
      <c r="G20" s="24">
        <v>500</v>
      </c>
      <c r="H20" s="44"/>
      <c r="I20" s="44"/>
      <c r="J20" s="44"/>
      <c r="K20" s="43">
        <f t="shared" si="1"/>
        <v>1500</v>
      </c>
      <c r="L20" s="16" t="s">
        <v>89</v>
      </c>
      <c r="M20" s="15" t="s">
        <v>90</v>
      </c>
      <c r="N20" s="15"/>
      <c r="O20" s="15" t="s">
        <v>91</v>
      </c>
    </row>
    <row r="21" spans="1:15" ht="100.8">
      <c r="A21" s="7" t="s">
        <v>19</v>
      </c>
      <c r="B21" s="4">
        <v>700</v>
      </c>
      <c r="C21" s="32">
        <v>500</v>
      </c>
      <c r="D21" s="22">
        <f t="shared" si="0"/>
        <v>-200</v>
      </c>
      <c r="E21" s="24">
        <f>E3*5</f>
        <v>320</v>
      </c>
      <c r="F21" s="24">
        <f>F3*5</f>
        <v>260</v>
      </c>
      <c r="G21" s="24">
        <f>G3*5</f>
        <v>260</v>
      </c>
      <c r="H21" s="44"/>
      <c r="I21" s="44"/>
      <c r="J21" s="44"/>
      <c r="K21" s="43">
        <f t="shared" si="1"/>
        <v>840</v>
      </c>
      <c r="L21" s="16" t="s">
        <v>92</v>
      </c>
      <c r="M21" s="15" t="s">
        <v>93</v>
      </c>
      <c r="N21" s="15" t="s">
        <v>94</v>
      </c>
      <c r="O21" s="15" t="s">
        <v>95</v>
      </c>
    </row>
    <row r="22" spans="1:15" ht="259.2">
      <c r="A22" s="7" t="s">
        <v>20</v>
      </c>
      <c r="B22" s="4">
        <f>900+3800+900</f>
        <v>5600</v>
      </c>
      <c r="C22" s="32">
        <v>2500</v>
      </c>
      <c r="D22" s="22">
        <f t="shared" si="0"/>
        <v>-3100</v>
      </c>
      <c r="E22" s="24">
        <f>E3*30</f>
        <v>1920</v>
      </c>
      <c r="F22" s="24">
        <f>F3*30</f>
        <v>1560</v>
      </c>
      <c r="G22" s="24">
        <f>G3*30</f>
        <v>1560</v>
      </c>
      <c r="H22" s="44"/>
      <c r="I22" s="44"/>
      <c r="J22" s="44"/>
      <c r="K22" s="43">
        <f t="shared" si="1"/>
        <v>5040</v>
      </c>
      <c r="L22" s="16" t="s">
        <v>96</v>
      </c>
      <c r="M22" s="15" t="s">
        <v>97</v>
      </c>
      <c r="N22" s="15" t="s">
        <v>98</v>
      </c>
      <c r="O22" s="15" t="s">
        <v>99</v>
      </c>
    </row>
    <row r="23" spans="1:15" ht="100.8">
      <c r="A23" s="7" t="s">
        <v>21</v>
      </c>
      <c r="B23" s="4">
        <v>2400</v>
      </c>
      <c r="C23" s="4">
        <v>5000</v>
      </c>
      <c r="D23" s="22">
        <f t="shared" si="0"/>
        <v>2600</v>
      </c>
      <c r="E23" s="24">
        <f>E3*15</f>
        <v>960</v>
      </c>
      <c r="F23" s="24">
        <f>F3*15</f>
        <v>780</v>
      </c>
      <c r="G23" s="24">
        <f>G3*15</f>
        <v>780</v>
      </c>
      <c r="H23" s="44"/>
      <c r="I23" s="44"/>
      <c r="J23" s="44"/>
      <c r="K23" s="43">
        <f t="shared" si="1"/>
        <v>2520</v>
      </c>
      <c r="L23" s="16" t="s">
        <v>82</v>
      </c>
      <c r="M23" s="15" t="s">
        <v>100</v>
      </c>
      <c r="N23" s="15" t="s">
        <v>76</v>
      </c>
    </row>
    <row r="24" spans="1:15" ht="100.8">
      <c r="A24" s="7" t="s">
        <v>22</v>
      </c>
      <c r="B24" s="4">
        <v>4800</v>
      </c>
      <c r="C24" s="4">
        <v>2500</v>
      </c>
      <c r="D24" s="22">
        <f t="shared" si="0"/>
        <v>-2300</v>
      </c>
      <c r="E24" s="24">
        <v>960</v>
      </c>
      <c r="F24" s="24">
        <v>780</v>
      </c>
      <c r="G24" s="24">
        <v>780</v>
      </c>
      <c r="H24" s="44"/>
      <c r="I24" s="44"/>
      <c r="J24" s="44"/>
      <c r="K24" s="43">
        <f t="shared" si="1"/>
        <v>2520</v>
      </c>
      <c r="L24" s="16" t="s">
        <v>101</v>
      </c>
      <c r="M24" s="15" t="s">
        <v>100</v>
      </c>
      <c r="N24" s="15" t="s">
        <v>76</v>
      </c>
    </row>
    <row r="25" spans="1:15" ht="100.8">
      <c r="A25" s="7" t="s">
        <v>23</v>
      </c>
      <c r="B25" s="4">
        <v>5400</v>
      </c>
      <c r="C25" s="4">
        <v>2500</v>
      </c>
      <c r="D25" s="22">
        <f t="shared" si="0"/>
        <v>-2900</v>
      </c>
      <c r="E25" s="24">
        <v>960</v>
      </c>
      <c r="F25" s="24">
        <v>780</v>
      </c>
      <c r="G25" s="24">
        <v>780</v>
      </c>
      <c r="H25" s="44"/>
      <c r="I25" s="44"/>
      <c r="J25" s="44"/>
      <c r="K25" s="43">
        <f t="shared" si="1"/>
        <v>2520</v>
      </c>
      <c r="L25" s="16" t="s">
        <v>101</v>
      </c>
      <c r="M25" s="15" t="s">
        <v>100</v>
      </c>
      <c r="N25" s="15" t="s">
        <v>76</v>
      </c>
    </row>
    <row r="26" spans="1:15" ht="100.8">
      <c r="A26" s="45" t="s">
        <v>65</v>
      </c>
      <c r="B26" s="4">
        <v>0</v>
      </c>
      <c r="C26" s="33">
        <v>1000</v>
      </c>
      <c r="D26" s="22">
        <f t="shared" si="0"/>
        <v>1000</v>
      </c>
      <c r="E26" s="24">
        <v>250</v>
      </c>
      <c r="F26" s="24">
        <v>250</v>
      </c>
      <c r="G26" s="24">
        <v>250</v>
      </c>
      <c r="H26" s="44"/>
      <c r="I26" s="44"/>
      <c r="J26" s="44"/>
      <c r="K26" s="43">
        <f t="shared" si="1"/>
        <v>750</v>
      </c>
      <c r="L26" s="16" t="s">
        <v>102</v>
      </c>
      <c r="M26" s="15" t="s">
        <v>103</v>
      </c>
      <c r="N26" s="15" t="s">
        <v>76</v>
      </c>
      <c r="O26" s="15" t="s">
        <v>104</v>
      </c>
    </row>
    <row r="27" spans="1:15">
      <c r="A27" s="11"/>
      <c r="B27" s="4"/>
      <c r="C27" s="4"/>
      <c r="D27" s="22">
        <f t="shared" si="0"/>
        <v>0</v>
      </c>
      <c r="E27" s="24"/>
      <c r="F27" s="24"/>
      <c r="G27" s="24"/>
      <c r="H27" s="44"/>
      <c r="I27" s="44"/>
      <c r="J27" s="44"/>
      <c r="K27" s="43">
        <f t="shared" si="1"/>
        <v>0</v>
      </c>
    </row>
    <row r="28" spans="1:15" ht="18">
      <c r="A28" s="13" t="s">
        <v>24</v>
      </c>
      <c r="B28" s="4"/>
      <c r="C28" s="9"/>
      <c r="D28" s="22">
        <f t="shared" si="0"/>
        <v>0</v>
      </c>
      <c r="E28" s="44"/>
      <c r="F28" s="44"/>
      <c r="G28" s="44"/>
      <c r="H28" s="24"/>
      <c r="I28" s="24"/>
      <c r="J28" s="24"/>
      <c r="K28" s="43">
        <f t="shared" si="1"/>
        <v>0</v>
      </c>
    </row>
    <row r="29" spans="1:15" ht="43.2">
      <c r="A29" s="46" t="s">
        <v>66</v>
      </c>
      <c r="B29" s="24">
        <f>500*6</f>
        <v>3000</v>
      </c>
      <c r="C29" s="32">
        <f>500*10</f>
        <v>5000</v>
      </c>
      <c r="D29" s="22">
        <f t="shared" si="0"/>
        <v>2000</v>
      </c>
      <c r="E29" s="44"/>
      <c r="F29" s="44"/>
      <c r="G29" s="44"/>
      <c r="H29" s="24">
        <f>(36*15)+100</f>
        <v>640</v>
      </c>
      <c r="I29" s="24">
        <f>(30*15)+160</f>
        <v>610</v>
      </c>
      <c r="J29" s="24">
        <f>(62*15)+160</f>
        <v>1090</v>
      </c>
      <c r="K29" s="43">
        <f t="shared" si="1"/>
        <v>2340</v>
      </c>
      <c r="L29" t="s">
        <v>105</v>
      </c>
      <c r="M29" s="15" t="s">
        <v>100</v>
      </c>
      <c r="N29" s="15"/>
    </row>
    <row r="30" spans="1:15" ht="43.2">
      <c r="A30" s="47" t="s">
        <v>67</v>
      </c>
      <c r="B30" s="17">
        <v>50</v>
      </c>
      <c r="C30" s="32">
        <f>500*10</f>
        <v>5000</v>
      </c>
      <c r="D30" s="22">
        <f t="shared" si="0"/>
        <v>4950</v>
      </c>
      <c r="E30" s="44"/>
      <c r="F30" s="44"/>
      <c r="G30" s="44"/>
      <c r="H30" s="24">
        <v>640</v>
      </c>
      <c r="I30" s="24">
        <v>610</v>
      </c>
      <c r="J30" s="24">
        <v>1090</v>
      </c>
      <c r="K30" s="43">
        <f t="shared" si="1"/>
        <v>2340</v>
      </c>
      <c r="L30" t="s">
        <v>105</v>
      </c>
      <c r="M30" s="15" t="s">
        <v>100</v>
      </c>
      <c r="N30" s="15"/>
    </row>
    <row r="31" spans="1:15" ht="18">
      <c r="A31" s="14" t="s">
        <v>25</v>
      </c>
      <c r="B31" s="12"/>
      <c r="C31" s="9"/>
      <c r="D31" s="22">
        <f t="shared" si="0"/>
        <v>0</v>
      </c>
      <c r="E31" s="44"/>
      <c r="F31" s="44"/>
      <c r="G31" s="44"/>
      <c r="H31" s="24"/>
      <c r="I31" s="24"/>
      <c r="J31" s="24"/>
      <c r="K31" s="43">
        <f t="shared" si="1"/>
        <v>0</v>
      </c>
    </row>
    <row r="32" spans="1:15" ht="100.8">
      <c r="A32" s="15" t="s">
        <v>26</v>
      </c>
      <c r="B32" s="30">
        <v>2000</v>
      </c>
      <c r="C32" s="32">
        <f>500*10</f>
        <v>5000</v>
      </c>
      <c r="D32" s="22">
        <f t="shared" si="0"/>
        <v>3000</v>
      </c>
      <c r="E32" s="44"/>
      <c r="F32" s="44"/>
      <c r="G32" s="44"/>
      <c r="H32" s="24">
        <f t="shared" ref="H32:H33" si="2">(36*25)+100</f>
        <v>1000</v>
      </c>
      <c r="I32" s="24">
        <f t="shared" ref="I32:I33" si="3">(30*25)+100</f>
        <v>850</v>
      </c>
      <c r="J32" s="24">
        <f t="shared" ref="J32:J33" si="4">(62*25)+160</f>
        <v>1710</v>
      </c>
      <c r="K32" s="43">
        <f t="shared" si="1"/>
        <v>3560</v>
      </c>
      <c r="L32" t="s">
        <v>108</v>
      </c>
      <c r="M32" s="52" t="s">
        <v>107</v>
      </c>
      <c r="N32" s="11" t="s">
        <v>76</v>
      </c>
    </row>
    <row r="33" spans="1:14" ht="100.8">
      <c r="A33" s="15" t="s">
        <v>27</v>
      </c>
      <c r="B33" s="30">
        <v>1000</v>
      </c>
      <c r="C33" s="32">
        <f>500*10</f>
        <v>5000</v>
      </c>
      <c r="D33" s="22">
        <f t="shared" ref="D33:D61" si="5">C33-B33</f>
        <v>4000</v>
      </c>
      <c r="E33" s="44"/>
      <c r="F33" s="44"/>
      <c r="G33" s="44"/>
      <c r="H33" s="24">
        <f t="shared" si="2"/>
        <v>1000</v>
      </c>
      <c r="I33" s="24">
        <f t="shared" si="3"/>
        <v>850</v>
      </c>
      <c r="J33" s="24">
        <f t="shared" si="4"/>
        <v>1710</v>
      </c>
      <c r="K33" s="43">
        <f t="shared" ref="K33:K61" si="6">SUM(E33:J33)</f>
        <v>3560</v>
      </c>
      <c r="L33" t="s">
        <v>106</v>
      </c>
      <c r="M33" s="52" t="s">
        <v>109</v>
      </c>
      <c r="N33" s="11" t="s">
        <v>76</v>
      </c>
    </row>
    <row r="34" spans="1:14" ht="18">
      <c r="A34" s="19" t="s">
        <v>28</v>
      </c>
      <c r="B34" s="9"/>
      <c r="C34" s="9"/>
      <c r="D34" s="22">
        <f t="shared" si="5"/>
        <v>0</v>
      </c>
      <c r="E34" s="44"/>
      <c r="F34" s="44"/>
      <c r="G34" s="44"/>
      <c r="H34" s="24"/>
      <c r="I34" s="24"/>
      <c r="J34" s="24"/>
      <c r="K34" s="43">
        <f t="shared" si="6"/>
        <v>0</v>
      </c>
    </row>
    <row r="35" spans="1:14">
      <c r="A35" s="20" t="s">
        <v>29</v>
      </c>
      <c r="B35" s="9"/>
      <c r="C35" s="9"/>
      <c r="D35" s="22">
        <f t="shared" si="5"/>
        <v>0</v>
      </c>
      <c r="E35" s="44"/>
      <c r="F35" s="44"/>
      <c r="G35" s="44"/>
      <c r="H35" s="24"/>
      <c r="I35" s="24"/>
      <c r="J35" s="24"/>
      <c r="K35" s="43">
        <f t="shared" si="6"/>
        <v>0</v>
      </c>
    </row>
    <row r="36" spans="1:14" ht="28.8">
      <c r="A36" s="15" t="s">
        <v>30</v>
      </c>
      <c r="B36" s="25"/>
      <c r="C36" s="9">
        <v>200</v>
      </c>
      <c r="D36" s="22">
        <f t="shared" si="5"/>
        <v>200</v>
      </c>
      <c r="E36" s="44"/>
      <c r="F36" s="44"/>
      <c r="G36" s="44"/>
      <c r="H36" s="24">
        <v>50</v>
      </c>
      <c r="I36" s="24">
        <v>50</v>
      </c>
      <c r="J36" s="24">
        <v>50</v>
      </c>
      <c r="K36" s="43">
        <f t="shared" si="6"/>
        <v>150</v>
      </c>
      <c r="L36" s="51" t="s">
        <v>110</v>
      </c>
    </row>
    <row r="37" spans="1:14" ht="28.8">
      <c r="A37" s="15" t="s">
        <v>31</v>
      </c>
      <c r="B37" s="31">
        <v>500</v>
      </c>
      <c r="C37" s="9">
        <v>200</v>
      </c>
      <c r="D37" s="22">
        <f t="shared" si="5"/>
        <v>-300</v>
      </c>
      <c r="E37" s="44"/>
      <c r="F37" s="44"/>
      <c r="G37" s="44"/>
      <c r="H37" s="24">
        <v>50</v>
      </c>
      <c r="I37" s="24">
        <v>50</v>
      </c>
      <c r="J37" s="24">
        <v>50</v>
      </c>
      <c r="K37" s="43">
        <f t="shared" si="6"/>
        <v>150</v>
      </c>
      <c r="L37" s="51" t="s">
        <v>110</v>
      </c>
    </row>
    <row r="38" spans="1:14" ht="28.8">
      <c r="A38" s="15" t="s">
        <v>32</v>
      </c>
      <c r="B38" s="25"/>
      <c r="C38" s="9">
        <v>200</v>
      </c>
      <c r="D38" s="22">
        <f t="shared" si="5"/>
        <v>200</v>
      </c>
      <c r="E38" s="44"/>
      <c r="F38" s="44"/>
      <c r="G38" s="44"/>
      <c r="H38" s="24">
        <v>50</v>
      </c>
      <c r="I38" s="24">
        <v>50</v>
      </c>
      <c r="J38" s="24">
        <v>50</v>
      </c>
      <c r="K38" s="43">
        <f t="shared" si="6"/>
        <v>150</v>
      </c>
      <c r="L38" s="51" t="s">
        <v>110</v>
      </c>
    </row>
    <row r="39" spans="1:14" ht="18">
      <c r="A39" s="19" t="s">
        <v>35</v>
      </c>
      <c r="B39" s="25"/>
      <c r="C39" s="9"/>
      <c r="D39" s="22">
        <f t="shared" si="5"/>
        <v>0</v>
      </c>
      <c r="E39" s="44"/>
      <c r="F39" s="44"/>
      <c r="G39" s="44"/>
      <c r="H39" s="24"/>
      <c r="I39" s="24"/>
      <c r="J39" s="24"/>
      <c r="K39" s="43">
        <f t="shared" si="6"/>
        <v>0</v>
      </c>
    </row>
    <row r="40" spans="1:14">
      <c r="A40" s="20" t="s">
        <v>29</v>
      </c>
      <c r="B40" s="27"/>
      <c r="C40" s="18"/>
      <c r="D40" s="22">
        <f t="shared" si="5"/>
        <v>0</v>
      </c>
      <c r="E40" s="44"/>
      <c r="F40" s="44"/>
      <c r="G40" s="44"/>
      <c r="H40" s="24"/>
      <c r="I40" s="24"/>
      <c r="J40" s="24"/>
      <c r="K40" s="43">
        <f t="shared" si="6"/>
        <v>0</v>
      </c>
    </row>
    <row r="41" spans="1:14" ht="43.2">
      <c r="A41" s="26" t="s">
        <v>30</v>
      </c>
      <c r="B41" s="27">
        <v>500</v>
      </c>
      <c r="C41" s="32">
        <v>500</v>
      </c>
      <c r="D41" s="22">
        <f t="shared" si="5"/>
        <v>0</v>
      </c>
      <c r="E41" s="44"/>
      <c r="F41" s="44"/>
      <c r="G41" s="44"/>
      <c r="H41" s="24">
        <v>50</v>
      </c>
      <c r="I41" s="24">
        <v>50</v>
      </c>
      <c r="J41" s="24">
        <v>50</v>
      </c>
      <c r="K41" s="43">
        <f t="shared" si="6"/>
        <v>150</v>
      </c>
      <c r="L41" s="54" t="s">
        <v>111</v>
      </c>
    </row>
    <row r="42" spans="1:14" ht="43.2">
      <c r="A42" s="26" t="s">
        <v>31</v>
      </c>
      <c r="B42" s="27">
        <v>500</v>
      </c>
      <c r="C42" s="32">
        <v>500</v>
      </c>
      <c r="D42" s="22">
        <f t="shared" si="5"/>
        <v>0</v>
      </c>
      <c r="E42" s="44"/>
      <c r="F42" s="44"/>
      <c r="G42" s="44"/>
      <c r="H42" s="24">
        <v>50</v>
      </c>
      <c r="I42" s="24">
        <v>50</v>
      </c>
      <c r="J42" s="24">
        <v>50</v>
      </c>
      <c r="K42" s="43">
        <f t="shared" si="6"/>
        <v>150</v>
      </c>
      <c r="L42" s="54" t="s">
        <v>111</v>
      </c>
    </row>
    <row r="43" spans="1:14" ht="43.2">
      <c r="A43" s="26" t="s">
        <v>32</v>
      </c>
      <c r="B43" s="27">
        <v>500</v>
      </c>
      <c r="C43" s="32">
        <v>500</v>
      </c>
      <c r="D43" s="22">
        <f t="shared" si="5"/>
        <v>0</v>
      </c>
      <c r="E43" s="44"/>
      <c r="F43" s="44"/>
      <c r="G43" s="44"/>
      <c r="H43" s="24">
        <v>50</v>
      </c>
      <c r="I43" s="24">
        <v>50</v>
      </c>
      <c r="J43" s="24">
        <v>50</v>
      </c>
      <c r="K43" s="43">
        <f t="shared" si="6"/>
        <v>150</v>
      </c>
      <c r="L43" s="54" t="s">
        <v>111</v>
      </c>
    </row>
    <row r="44" spans="1:14" ht="36">
      <c r="A44" s="19" t="s">
        <v>36</v>
      </c>
      <c r="B44">
        <f>1700+500</f>
        <v>2200</v>
      </c>
      <c r="C44" s="9"/>
      <c r="D44" s="22">
        <f t="shared" si="5"/>
        <v>-2200</v>
      </c>
      <c r="E44" s="44"/>
      <c r="F44" s="44"/>
      <c r="G44" s="44"/>
      <c r="H44" s="24"/>
      <c r="I44" s="24"/>
      <c r="J44" s="24"/>
      <c r="K44" s="43">
        <f t="shared" si="6"/>
        <v>0</v>
      </c>
    </row>
    <row r="45" spans="1:14">
      <c r="A45" s="48" t="s">
        <v>69</v>
      </c>
      <c r="C45" s="9"/>
      <c r="D45" s="22"/>
      <c r="E45" s="44"/>
      <c r="F45" s="44"/>
      <c r="G45" s="44"/>
      <c r="H45" s="24"/>
      <c r="I45" s="24"/>
      <c r="J45" s="24"/>
      <c r="K45" s="43"/>
    </row>
    <row r="46" spans="1:14" ht="43.2">
      <c r="A46" s="29" t="s">
        <v>48</v>
      </c>
      <c r="C46" s="9"/>
      <c r="D46" s="22"/>
      <c r="E46" s="44"/>
      <c r="F46" s="44"/>
      <c r="G46" s="44"/>
      <c r="H46" s="24">
        <f t="shared" ref="H46:H51" si="7">(36*5)</f>
        <v>180</v>
      </c>
      <c r="I46" s="24">
        <f t="shared" ref="I46:I51" si="8">30*5</f>
        <v>150</v>
      </c>
      <c r="J46" s="24">
        <f t="shared" ref="J46:J51" si="9">62*5</f>
        <v>310</v>
      </c>
      <c r="K46" s="43"/>
      <c r="L46" s="54" t="s">
        <v>111</v>
      </c>
    </row>
    <row r="47" spans="1:14" ht="43.2">
      <c r="A47" s="29" t="s">
        <v>49</v>
      </c>
      <c r="C47" s="9"/>
      <c r="D47" s="22"/>
      <c r="E47" s="44"/>
      <c r="F47" s="44"/>
      <c r="G47" s="44"/>
      <c r="H47" s="24">
        <f t="shared" si="7"/>
        <v>180</v>
      </c>
      <c r="I47" s="24">
        <f t="shared" si="8"/>
        <v>150</v>
      </c>
      <c r="J47" s="24">
        <f t="shared" si="9"/>
        <v>310</v>
      </c>
      <c r="K47" s="43"/>
      <c r="L47" s="54" t="s">
        <v>111</v>
      </c>
    </row>
    <row r="48" spans="1:14" ht="43.2">
      <c r="A48" s="29" t="s">
        <v>50</v>
      </c>
      <c r="C48" s="9"/>
      <c r="D48" s="22"/>
      <c r="E48" s="44"/>
      <c r="F48" s="44"/>
      <c r="G48" s="44"/>
      <c r="H48" s="24">
        <f t="shared" si="7"/>
        <v>180</v>
      </c>
      <c r="I48" s="24">
        <f t="shared" si="8"/>
        <v>150</v>
      </c>
      <c r="J48" s="24">
        <f t="shared" si="9"/>
        <v>310</v>
      </c>
      <c r="K48" s="43"/>
      <c r="L48" s="54" t="s">
        <v>111</v>
      </c>
    </row>
    <row r="49" spans="1:12" ht="43.2">
      <c r="A49" s="29" t="s">
        <v>45</v>
      </c>
      <c r="C49" s="9"/>
      <c r="D49" s="22"/>
      <c r="E49" s="44"/>
      <c r="F49" s="44"/>
      <c r="G49" s="44"/>
      <c r="H49" s="24">
        <f t="shared" si="7"/>
        <v>180</v>
      </c>
      <c r="I49" s="24">
        <f t="shared" si="8"/>
        <v>150</v>
      </c>
      <c r="J49" s="24">
        <f t="shared" si="9"/>
        <v>310</v>
      </c>
      <c r="K49" s="43"/>
      <c r="L49" s="54" t="s">
        <v>111</v>
      </c>
    </row>
    <row r="50" spans="1:12" ht="43.2">
      <c r="A50" s="29" t="s">
        <v>46</v>
      </c>
      <c r="C50" s="9"/>
      <c r="D50" s="22"/>
      <c r="E50" s="44"/>
      <c r="F50" s="44"/>
      <c r="G50" s="44"/>
      <c r="H50" s="24">
        <f t="shared" si="7"/>
        <v>180</v>
      </c>
      <c r="I50" s="24">
        <f t="shared" si="8"/>
        <v>150</v>
      </c>
      <c r="J50" s="24">
        <f t="shared" si="9"/>
        <v>310</v>
      </c>
      <c r="K50" s="43"/>
      <c r="L50" s="54" t="s">
        <v>111</v>
      </c>
    </row>
    <row r="51" spans="1:12" ht="43.2">
      <c r="A51" s="29" t="s">
        <v>47</v>
      </c>
      <c r="C51" s="9"/>
      <c r="D51" s="22"/>
      <c r="E51" s="44"/>
      <c r="F51" s="44"/>
      <c r="G51" s="44"/>
      <c r="H51" s="24">
        <f t="shared" si="7"/>
        <v>180</v>
      </c>
      <c r="I51" s="24">
        <f t="shared" si="8"/>
        <v>150</v>
      </c>
      <c r="J51" s="24">
        <f t="shared" si="9"/>
        <v>310</v>
      </c>
      <c r="K51" s="43"/>
      <c r="L51" s="54" t="s">
        <v>111</v>
      </c>
    </row>
    <row r="52" spans="1:12">
      <c r="A52" s="20" t="s">
        <v>29</v>
      </c>
      <c r="B52" s="9"/>
      <c r="C52" s="9"/>
      <c r="D52" s="22">
        <f t="shared" si="5"/>
        <v>0</v>
      </c>
      <c r="E52" s="44"/>
      <c r="F52" s="44"/>
      <c r="G52" s="44"/>
      <c r="H52" s="24"/>
      <c r="I52" s="24"/>
      <c r="J52" s="24"/>
      <c r="K52" s="43">
        <f t="shared" si="6"/>
        <v>0</v>
      </c>
    </row>
    <row r="53" spans="1:12" ht="43.2">
      <c r="A53" s="29" t="s">
        <v>48</v>
      </c>
      <c r="B53" s="16">
        <v>1515</v>
      </c>
      <c r="C53" s="9">
        <v>600</v>
      </c>
      <c r="D53" s="22">
        <f t="shared" si="5"/>
        <v>-915</v>
      </c>
      <c r="E53" s="44"/>
      <c r="F53" s="44"/>
      <c r="G53" s="44"/>
      <c r="H53" s="24">
        <f t="shared" ref="H53:H58" si="10">(36*5)</f>
        <v>180</v>
      </c>
      <c r="I53" s="24">
        <f t="shared" ref="I53:I58" si="11">30*5</f>
        <v>150</v>
      </c>
      <c r="J53" s="24">
        <f t="shared" ref="J53:J58" si="12">62*5</f>
        <v>310</v>
      </c>
      <c r="K53" s="43">
        <f t="shared" si="6"/>
        <v>640</v>
      </c>
      <c r="L53" s="54" t="s">
        <v>111</v>
      </c>
    </row>
    <row r="54" spans="1:12" ht="43.2">
      <c r="A54" s="29" t="s">
        <v>49</v>
      </c>
      <c r="B54" s="16">
        <v>1015</v>
      </c>
      <c r="C54" s="9">
        <v>600</v>
      </c>
      <c r="D54" s="22">
        <f t="shared" si="5"/>
        <v>-415</v>
      </c>
      <c r="E54" s="44"/>
      <c r="F54" s="44"/>
      <c r="G54" s="44"/>
      <c r="H54" s="24">
        <f t="shared" si="10"/>
        <v>180</v>
      </c>
      <c r="I54" s="24">
        <f t="shared" si="11"/>
        <v>150</v>
      </c>
      <c r="J54" s="24">
        <f t="shared" si="12"/>
        <v>310</v>
      </c>
      <c r="K54" s="43">
        <f t="shared" si="6"/>
        <v>640</v>
      </c>
      <c r="L54" s="54" t="s">
        <v>111</v>
      </c>
    </row>
    <row r="55" spans="1:12" ht="43.2">
      <c r="A55" s="29" t="s">
        <v>50</v>
      </c>
      <c r="B55" s="30">
        <f>1010+500</f>
        <v>1510</v>
      </c>
      <c r="C55" s="9">
        <v>600</v>
      </c>
      <c r="D55" s="22">
        <f t="shared" si="5"/>
        <v>-910</v>
      </c>
      <c r="E55" s="44"/>
      <c r="F55" s="44"/>
      <c r="G55" s="44"/>
      <c r="H55" s="24">
        <f t="shared" si="10"/>
        <v>180</v>
      </c>
      <c r="I55" s="24">
        <f t="shared" si="11"/>
        <v>150</v>
      </c>
      <c r="J55" s="24">
        <f t="shared" si="12"/>
        <v>310</v>
      </c>
      <c r="K55" s="43">
        <f t="shared" si="6"/>
        <v>640</v>
      </c>
      <c r="L55" s="54" t="s">
        <v>111</v>
      </c>
    </row>
    <row r="56" spans="1:12" ht="43.2">
      <c r="A56" s="29" t="s">
        <v>45</v>
      </c>
      <c r="B56" s="16">
        <v>1525</v>
      </c>
      <c r="C56" s="28">
        <v>600</v>
      </c>
      <c r="D56" s="22">
        <f t="shared" si="5"/>
        <v>-925</v>
      </c>
      <c r="E56" s="44"/>
      <c r="F56" s="44"/>
      <c r="G56" s="44"/>
      <c r="H56" s="24">
        <f t="shared" si="10"/>
        <v>180</v>
      </c>
      <c r="I56" s="24">
        <f t="shared" si="11"/>
        <v>150</v>
      </c>
      <c r="J56" s="24">
        <f t="shared" si="12"/>
        <v>310</v>
      </c>
      <c r="K56" s="43">
        <f t="shared" si="6"/>
        <v>640</v>
      </c>
      <c r="L56" s="54" t="s">
        <v>111</v>
      </c>
    </row>
    <row r="57" spans="1:12" ht="43.2">
      <c r="A57" s="29" t="s">
        <v>46</v>
      </c>
      <c r="B57" s="16">
        <v>2020</v>
      </c>
      <c r="C57" s="28">
        <v>600</v>
      </c>
      <c r="D57" s="22">
        <f t="shared" si="5"/>
        <v>-1420</v>
      </c>
      <c r="E57" s="44"/>
      <c r="F57" s="44"/>
      <c r="G57" s="44"/>
      <c r="H57" s="24">
        <f t="shared" si="10"/>
        <v>180</v>
      </c>
      <c r="I57" s="24">
        <f t="shared" si="11"/>
        <v>150</v>
      </c>
      <c r="J57" s="24">
        <f t="shared" si="12"/>
        <v>310</v>
      </c>
      <c r="K57" s="43">
        <f t="shared" si="6"/>
        <v>640</v>
      </c>
      <c r="L57" s="54" t="s">
        <v>111</v>
      </c>
    </row>
    <row r="58" spans="1:12" ht="43.2">
      <c r="A58" s="29" t="s">
        <v>47</v>
      </c>
      <c r="B58" s="16">
        <v>1530</v>
      </c>
      <c r="C58" s="28">
        <v>600</v>
      </c>
      <c r="D58" s="22">
        <f t="shared" si="5"/>
        <v>-930</v>
      </c>
      <c r="E58" s="44"/>
      <c r="F58" s="44"/>
      <c r="G58" s="44"/>
      <c r="H58" s="24">
        <f t="shared" si="10"/>
        <v>180</v>
      </c>
      <c r="I58" s="24">
        <f t="shared" si="11"/>
        <v>150</v>
      </c>
      <c r="J58" s="24">
        <f t="shared" si="12"/>
        <v>310</v>
      </c>
      <c r="K58" s="43">
        <f t="shared" si="6"/>
        <v>640</v>
      </c>
      <c r="L58" s="54" t="s">
        <v>111</v>
      </c>
    </row>
    <row r="59" spans="1:12" ht="43.2">
      <c r="A59" s="46" t="s">
        <v>71</v>
      </c>
      <c r="B59" s="30">
        <v>1000</v>
      </c>
      <c r="C59" s="32">
        <f>500*10</f>
        <v>5000</v>
      </c>
      <c r="D59" s="22">
        <f t="shared" si="5"/>
        <v>4000</v>
      </c>
      <c r="E59" s="44"/>
      <c r="F59" s="44"/>
      <c r="G59" s="44"/>
      <c r="H59" s="24">
        <f>(36*25)+100</f>
        <v>1000</v>
      </c>
      <c r="I59" s="24">
        <f>(30*25)+160</f>
        <v>910</v>
      </c>
      <c r="J59" s="24">
        <f>(62*25)+160</f>
        <v>1710</v>
      </c>
      <c r="K59" s="43">
        <f t="shared" si="6"/>
        <v>3620</v>
      </c>
      <c r="L59" s="54" t="s">
        <v>111</v>
      </c>
    </row>
    <row r="60" spans="1:12" ht="43.2">
      <c r="A60" s="46" t="s">
        <v>70</v>
      </c>
      <c r="B60" s="12">
        <v>1050</v>
      </c>
      <c r="C60" s="9">
        <v>5000</v>
      </c>
      <c r="D60" s="22">
        <f t="shared" si="5"/>
        <v>3950</v>
      </c>
      <c r="E60" s="44"/>
      <c r="F60" s="44"/>
      <c r="G60" s="44"/>
      <c r="H60" s="24">
        <f>(36*25)+100</f>
        <v>1000</v>
      </c>
      <c r="I60" s="24">
        <f>(30*25)+160</f>
        <v>910</v>
      </c>
      <c r="J60" s="24">
        <f>(62*25)+160</f>
        <v>1710</v>
      </c>
      <c r="K60" s="43">
        <f t="shared" si="6"/>
        <v>3620</v>
      </c>
      <c r="L60" s="54" t="s">
        <v>111</v>
      </c>
    </row>
    <row r="61" spans="1:12" ht="43.2">
      <c r="A61" s="46" t="s">
        <v>72</v>
      </c>
      <c r="B61" s="16">
        <v>1000</v>
      </c>
      <c r="C61" s="32">
        <f>500*10</f>
        <v>5000</v>
      </c>
      <c r="D61" s="22">
        <f t="shared" si="5"/>
        <v>4000</v>
      </c>
      <c r="E61" s="44"/>
      <c r="F61" s="44"/>
      <c r="G61" s="44"/>
      <c r="H61" s="24">
        <f>(36*25)+100</f>
        <v>1000</v>
      </c>
      <c r="I61" s="24">
        <f>(30*25)+160</f>
        <v>910</v>
      </c>
      <c r="J61" s="24">
        <f>(62*25)+160</f>
        <v>1710</v>
      </c>
      <c r="K61" s="43">
        <f t="shared" si="6"/>
        <v>3620</v>
      </c>
      <c r="L61" s="54" t="s">
        <v>111</v>
      </c>
    </row>
    <row r="62" spans="1:12">
      <c r="A62" s="21"/>
      <c r="B62" s="9"/>
      <c r="C62" s="9"/>
      <c r="D62" s="22">
        <f t="shared" ref="D62:D83" si="13">C62-B62</f>
        <v>0</v>
      </c>
      <c r="E62" s="44"/>
      <c r="F62" s="44"/>
      <c r="G62" s="44"/>
      <c r="H62" s="24"/>
      <c r="I62" s="24"/>
      <c r="J62" s="24"/>
      <c r="K62" s="43">
        <f t="shared" ref="K62:K83" si="14">SUM(E62:J62)</f>
        <v>0</v>
      </c>
    </row>
    <row r="63" spans="1:12" ht="18">
      <c r="A63" s="19" t="s">
        <v>37</v>
      </c>
      <c r="B63" s="9"/>
      <c r="C63" s="9"/>
      <c r="D63" s="22">
        <f t="shared" si="13"/>
        <v>0</v>
      </c>
      <c r="E63" s="44"/>
      <c r="F63" s="44"/>
      <c r="G63" s="44"/>
      <c r="H63" s="24"/>
      <c r="I63" s="24"/>
      <c r="J63" s="24"/>
      <c r="K63" s="43">
        <f t="shared" si="14"/>
        <v>0</v>
      </c>
    </row>
    <row r="64" spans="1:12">
      <c r="A64" s="20" t="s">
        <v>29</v>
      </c>
      <c r="B64" s="9"/>
      <c r="C64" s="9"/>
      <c r="D64" s="22">
        <f t="shared" si="13"/>
        <v>0</v>
      </c>
      <c r="E64" s="44"/>
      <c r="F64" s="44"/>
      <c r="G64" s="44"/>
      <c r="H64" s="24"/>
      <c r="I64" s="24"/>
      <c r="J64" s="24"/>
      <c r="K64" s="43">
        <f t="shared" si="14"/>
        <v>0</v>
      </c>
    </row>
    <row r="65" spans="1:13">
      <c r="A65" s="20" t="s">
        <v>38</v>
      </c>
      <c r="B65" s="9"/>
      <c r="C65" s="9"/>
      <c r="D65" s="22">
        <f t="shared" si="13"/>
        <v>0</v>
      </c>
      <c r="E65" s="44"/>
      <c r="F65" s="44"/>
      <c r="G65" s="44"/>
      <c r="H65" s="24">
        <v>25</v>
      </c>
      <c r="I65" s="24">
        <v>25</v>
      </c>
      <c r="J65" s="24">
        <v>25</v>
      </c>
      <c r="K65" s="43">
        <f t="shared" si="14"/>
        <v>75</v>
      </c>
      <c r="L65" t="s">
        <v>112</v>
      </c>
      <c r="M65" s="55"/>
    </row>
    <row r="66" spans="1:13">
      <c r="A66" s="20" t="s">
        <v>39</v>
      </c>
      <c r="B66" s="9">
        <f>80+60+60</f>
        <v>200</v>
      </c>
      <c r="C66" s="23"/>
      <c r="D66" s="22">
        <f t="shared" si="13"/>
        <v>-200</v>
      </c>
      <c r="E66" s="44"/>
      <c r="F66" s="44"/>
      <c r="G66" s="44"/>
      <c r="H66" s="24">
        <v>25</v>
      </c>
      <c r="I66" s="24">
        <v>25</v>
      </c>
      <c r="J66" s="24">
        <v>25</v>
      </c>
      <c r="K66" s="43">
        <f t="shared" si="14"/>
        <v>75</v>
      </c>
      <c r="L66" t="s">
        <v>113</v>
      </c>
      <c r="M66" s="55"/>
    </row>
    <row r="67" spans="1:13">
      <c r="A67" s="20" t="s">
        <v>40</v>
      </c>
      <c r="B67" s="9">
        <f>40+40+50</f>
        <v>130</v>
      </c>
      <c r="C67" s="9"/>
      <c r="D67" s="22">
        <f t="shared" si="13"/>
        <v>-130</v>
      </c>
      <c r="E67" s="44"/>
      <c r="F67" s="44"/>
      <c r="G67" s="44"/>
      <c r="H67" s="24">
        <v>25</v>
      </c>
      <c r="I67" s="24">
        <v>25</v>
      </c>
      <c r="J67" s="24">
        <v>25</v>
      </c>
      <c r="K67" s="43">
        <f t="shared" si="14"/>
        <v>75</v>
      </c>
      <c r="L67" t="s">
        <v>114</v>
      </c>
      <c r="M67" s="55"/>
    </row>
    <row r="68" spans="1:13">
      <c r="A68" s="20" t="s">
        <v>41</v>
      </c>
      <c r="B68" s="9">
        <f>80+40</f>
        <v>120</v>
      </c>
      <c r="C68" s="9"/>
      <c r="D68" s="22">
        <f t="shared" si="13"/>
        <v>-120</v>
      </c>
      <c r="E68" s="44"/>
      <c r="F68" s="44"/>
      <c r="G68" s="44"/>
      <c r="H68" s="24">
        <v>25</v>
      </c>
      <c r="I68" s="24">
        <v>25</v>
      </c>
      <c r="J68" s="24">
        <v>25</v>
      </c>
      <c r="K68" s="43">
        <f t="shared" si="14"/>
        <v>75</v>
      </c>
      <c r="L68" t="s">
        <v>115</v>
      </c>
      <c r="M68" s="55"/>
    </row>
    <row r="69" spans="1:13">
      <c r="A69" s="21"/>
      <c r="B69" s="9"/>
      <c r="C69" s="9"/>
      <c r="D69" s="22">
        <f t="shared" si="13"/>
        <v>0</v>
      </c>
      <c r="E69" s="44"/>
      <c r="F69" s="44"/>
      <c r="G69" s="44"/>
      <c r="H69" s="24"/>
      <c r="I69" s="24"/>
      <c r="J69" s="24"/>
      <c r="K69" s="43">
        <f t="shared" si="14"/>
        <v>0</v>
      </c>
      <c r="M69" s="55"/>
    </row>
    <row r="70" spans="1:13">
      <c r="A70" s="20" t="s">
        <v>33</v>
      </c>
      <c r="B70" s="9"/>
      <c r="C70" s="9"/>
      <c r="D70" s="22">
        <f t="shared" si="13"/>
        <v>0</v>
      </c>
      <c r="E70" s="44"/>
      <c r="F70" s="44"/>
      <c r="G70" s="44"/>
      <c r="H70" s="24"/>
      <c r="I70" s="24"/>
      <c r="J70" s="24"/>
      <c r="K70" s="43">
        <f t="shared" si="14"/>
        <v>0</v>
      </c>
      <c r="M70" s="55"/>
    </row>
    <row r="71" spans="1:13">
      <c r="A71" s="20" t="s">
        <v>42</v>
      </c>
      <c r="B71" s="9">
        <v>0</v>
      </c>
      <c r="C71" s="9"/>
      <c r="D71" s="22">
        <f t="shared" si="13"/>
        <v>0</v>
      </c>
      <c r="E71" s="44"/>
      <c r="F71" s="44"/>
      <c r="G71" s="44"/>
      <c r="H71" s="24">
        <v>25</v>
      </c>
      <c r="I71" s="24">
        <v>25</v>
      </c>
      <c r="J71" s="24">
        <v>25</v>
      </c>
      <c r="K71" s="43">
        <f t="shared" si="14"/>
        <v>75</v>
      </c>
      <c r="L71" t="s">
        <v>116</v>
      </c>
      <c r="M71" s="55"/>
    </row>
    <row r="72" spans="1:13">
      <c r="A72" s="20" t="s">
        <v>39</v>
      </c>
      <c r="B72" s="9">
        <v>80</v>
      </c>
      <c r="C72" s="9"/>
      <c r="D72" s="22">
        <f t="shared" si="13"/>
        <v>-80</v>
      </c>
      <c r="E72" s="44"/>
      <c r="F72" s="44"/>
      <c r="G72" s="44"/>
      <c r="H72" s="24">
        <v>25</v>
      </c>
      <c r="I72" s="24">
        <v>25</v>
      </c>
      <c r="J72" s="24">
        <v>25</v>
      </c>
      <c r="K72" s="43">
        <f t="shared" si="14"/>
        <v>75</v>
      </c>
      <c r="L72" t="s">
        <v>117</v>
      </c>
      <c r="M72" s="55"/>
    </row>
    <row r="73" spans="1:13">
      <c r="A73" s="20" t="s">
        <v>40</v>
      </c>
      <c r="B73" s="9">
        <f>80+80</f>
        <v>160</v>
      </c>
      <c r="C73" s="9"/>
      <c r="D73" s="22">
        <f t="shared" si="13"/>
        <v>-160</v>
      </c>
      <c r="E73" s="44"/>
      <c r="F73" s="44"/>
      <c r="G73" s="44"/>
      <c r="H73" s="24">
        <v>25</v>
      </c>
      <c r="I73" s="24">
        <v>25</v>
      </c>
      <c r="J73" s="24">
        <v>25</v>
      </c>
      <c r="K73" s="43">
        <f t="shared" si="14"/>
        <v>75</v>
      </c>
      <c r="L73" t="s">
        <v>118</v>
      </c>
      <c r="M73" s="55"/>
    </row>
    <row r="74" spans="1:13">
      <c r="A74" s="20" t="s">
        <v>41</v>
      </c>
      <c r="B74" s="9">
        <v>80</v>
      </c>
      <c r="C74" s="9"/>
      <c r="D74" s="22">
        <f t="shared" si="13"/>
        <v>-80</v>
      </c>
      <c r="E74" s="44"/>
      <c r="F74" s="44"/>
      <c r="G74" s="44"/>
      <c r="H74" s="24">
        <v>25</v>
      </c>
      <c r="I74" s="24">
        <v>25</v>
      </c>
      <c r="J74" s="24">
        <v>25</v>
      </c>
      <c r="K74" s="43">
        <f t="shared" si="14"/>
        <v>75</v>
      </c>
      <c r="L74" t="s">
        <v>119</v>
      </c>
      <c r="M74" s="55"/>
    </row>
    <row r="75" spans="1:13">
      <c r="A75" s="21"/>
      <c r="B75" s="9"/>
      <c r="C75" s="9"/>
      <c r="D75" s="22">
        <f t="shared" si="13"/>
        <v>0</v>
      </c>
      <c r="E75" s="44"/>
      <c r="F75" s="44"/>
      <c r="G75" s="44"/>
      <c r="H75" s="24"/>
      <c r="I75" s="24"/>
      <c r="J75" s="24"/>
      <c r="K75" s="43">
        <f t="shared" si="14"/>
        <v>0</v>
      </c>
      <c r="M75" s="55"/>
    </row>
    <row r="76" spans="1:13">
      <c r="A76" s="20" t="s">
        <v>34</v>
      </c>
      <c r="B76" s="9"/>
      <c r="C76" s="9"/>
      <c r="D76" s="22">
        <f t="shared" si="13"/>
        <v>0</v>
      </c>
      <c r="E76" s="44"/>
      <c r="F76" s="44"/>
      <c r="G76" s="44"/>
      <c r="H76" s="24"/>
      <c r="I76" s="24"/>
      <c r="J76" s="24"/>
      <c r="K76" s="43">
        <f t="shared" si="14"/>
        <v>0</v>
      </c>
      <c r="M76" s="55"/>
    </row>
    <row r="77" spans="1:13">
      <c r="A77" s="20" t="s">
        <v>43</v>
      </c>
      <c r="B77" s="9">
        <v>0</v>
      </c>
      <c r="C77" s="9"/>
      <c r="D77" s="22">
        <f t="shared" si="13"/>
        <v>0</v>
      </c>
      <c r="E77" s="44"/>
      <c r="F77" s="44"/>
      <c r="G77" s="44"/>
      <c r="H77" s="24">
        <v>25</v>
      </c>
      <c r="I77" s="24">
        <v>25</v>
      </c>
      <c r="J77" s="24">
        <v>25</v>
      </c>
      <c r="K77" s="43">
        <f t="shared" si="14"/>
        <v>75</v>
      </c>
      <c r="L77" t="s">
        <v>116</v>
      </c>
      <c r="M77" s="55"/>
    </row>
    <row r="78" spans="1:13">
      <c r="A78" s="20" t="s">
        <v>39</v>
      </c>
      <c r="B78" s="9">
        <v>180</v>
      </c>
      <c r="C78" s="9"/>
      <c r="D78" s="22">
        <f t="shared" si="13"/>
        <v>-180</v>
      </c>
      <c r="E78" s="44"/>
      <c r="F78" s="44"/>
      <c r="G78" s="44"/>
      <c r="H78" s="24">
        <v>25</v>
      </c>
      <c r="I78" s="24">
        <v>25</v>
      </c>
      <c r="J78" s="24">
        <v>25</v>
      </c>
      <c r="K78" s="43">
        <f t="shared" si="14"/>
        <v>75</v>
      </c>
      <c r="L78" t="s">
        <v>120</v>
      </c>
      <c r="M78" s="55"/>
    </row>
    <row r="79" spans="1:13">
      <c r="A79" s="20" t="s">
        <v>40</v>
      </c>
      <c r="B79" s="9">
        <v>140</v>
      </c>
      <c r="C79" s="9"/>
      <c r="D79" s="22">
        <f t="shared" si="13"/>
        <v>-140</v>
      </c>
      <c r="E79" s="44"/>
      <c r="F79" s="44"/>
      <c r="G79" s="44"/>
      <c r="H79" s="24">
        <v>25</v>
      </c>
      <c r="I79" s="24">
        <v>25</v>
      </c>
      <c r="J79" s="24">
        <v>25</v>
      </c>
      <c r="K79" s="43">
        <f t="shared" si="14"/>
        <v>75</v>
      </c>
      <c r="L79" t="s">
        <v>121</v>
      </c>
      <c r="M79" s="55"/>
    </row>
    <row r="80" spans="1:13">
      <c r="A80" s="20" t="s">
        <v>41</v>
      </c>
      <c r="B80" s="9">
        <v>80</v>
      </c>
      <c r="C80" s="9"/>
      <c r="D80" s="22">
        <f t="shared" si="13"/>
        <v>-80</v>
      </c>
      <c r="E80" s="44"/>
      <c r="F80" s="44"/>
      <c r="G80" s="44"/>
      <c r="H80" s="24">
        <v>25</v>
      </c>
      <c r="I80" s="24">
        <v>25</v>
      </c>
      <c r="J80" s="24">
        <v>25</v>
      </c>
      <c r="K80" s="43">
        <f t="shared" si="14"/>
        <v>75</v>
      </c>
      <c r="L80" t="s">
        <v>122</v>
      </c>
      <c r="M80" s="55"/>
    </row>
    <row r="81" spans="1:12">
      <c r="A81" s="21"/>
      <c r="B81" s="9"/>
      <c r="C81" s="9"/>
      <c r="D81" s="22">
        <f t="shared" si="13"/>
        <v>0</v>
      </c>
      <c r="E81" s="44"/>
      <c r="F81" s="44"/>
      <c r="G81" s="44"/>
      <c r="H81" s="24"/>
      <c r="I81" s="24"/>
      <c r="J81" s="24"/>
      <c r="K81" s="43">
        <f t="shared" si="14"/>
        <v>0</v>
      </c>
    </row>
    <row r="82" spans="1:12">
      <c r="A82" s="20" t="s">
        <v>44</v>
      </c>
      <c r="B82" s="9">
        <v>50</v>
      </c>
      <c r="C82" s="9"/>
      <c r="D82" s="22">
        <f t="shared" si="13"/>
        <v>-50</v>
      </c>
      <c r="E82" s="44"/>
      <c r="F82" s="44"/>
      <c r="G82" s="44"/>
      <c r="H82" s="24">
        <v>10</v>
      </c>
      <c r="I82" s="24">
        <v>10</v>
      </c>
      <c r="J82" s="24">
        <v>10</v>
      </c>
      <c r="K82" s="43">
        <f>SUM(E82:J82)</f>
        <v>30</v>
      </c>
      <c r="L82" t="s">
        <v>123</v>
      </c>
    </row>
    <row r="83" spans="1:12">
      <c r="A83" s="21"/>
      <c r="B83" s="9"/>
      <c r="C83" s="9"/>
      <c r="D83" s="22">
        <f t="shared" si="13"/>
        <v>0</v>
      </c>
      <c r="E83" s="44"/>
      <c r="F83" s="44"/>
      <c r="G83" s="44"/>
      <c r="K83" s="43">
        <f t="shared" si="14"/>
        <v>0</v>
      </c>
    </row>
  </sheetData>
  <mergeCells count="1">
    <mergeCell ref="L4:O4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7734375" defaultRowHeight="14.4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7734375" defaultRowHeight="14.4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FONDATION LYMIE LAVI</dc:creator>
  <cp:lastModifiedBy>FONDATION LYMIE LAVI</cp:lastModifiedBy>
  <dcterms:created xsi:type="dcterms:W3CDTF">2019-04-10T22:26:43Z</dcterms:created>
  <dcterms:modified xsi:type="dcterms:W3CDTF">2019-08-05T21:02:44Z</dcterms:modified>
</cp:coreProperties>
</file>